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Spring" sheetId="1" r:id="rId1"/>
    <sheet name="Summer" sheetId="2" r:id="rId2"/>
    <sheet name="Fall" sheetId="3" r:id="rId3"/>
    <sheet name="Winter" sheetId="4" r:id="rId4"/>
  </sheets>
  <definedNames>
    <definedName name="_xlnm.Print_Area" localSheetId="2">'Fall'!$A$1:$M$72</definedName>
    <definedName name="_xlnm.Print_Area" localSheetId="0">'Spring'!$A$1:$R$36</definedName>
    <definedName name="_xlnm.Print_Area" localSheetId="1">'Summer'!$A$1:$H$58</definedName>
    <definedName name="_xlnm.Print_Area" localSheetId="3">'Winter'!$A$1:$H$53</definedName>
    <definedName name="_xlnm.Print_Titles" localSheetId="2">'Fall'!$4:$5</definedName>
    <definedName name="_xlnm.Print_Titles" localSheetId="0">'Spring'!$A:$A</definedName>
  </definedNames>
  <calcPr fullCalcOnLoad="1"/>
</workbook>
</file>

<file path=xl/sharedStrings.xml><?xml version="1.0" encoding="utf-8"?>
<sst xmlns="http://schemas.openxmlformats.org/spreadsheetml/2006/main" count="68" uniqueCount="23">
  <si>
    <t>Data Set: 1999 Lake Michigan Drifter Buoy Data</t>
  </si>
  <si>
    <t xml:space="preserve">Data Source: EEGLE Episodic Events-Great Lakes Experiment-NOAA/GLERL-Gregory Lang and Dave Schwab </t>
  </si>
  <si>
    <t>Position at 4pm each day</t>
  </si>
  <si>
    <t>Drifter 22575</t>
  </si>
  <si>
    <t>Drifter 1648</t>
  </si>
  <si>
    <t>Drifter 1622</t>
  </si>
  <si>
    <t>Date</t>
  </si>
  <si>
    <t>Latitude</t>
  </si>
  <si>
    <t>Longitude</t>
  </si>
  <si>
    <t>Distance (km)</t>
  </si>
  <si>
    <t>Speed (km/hr)</t>
  </si>
  <si>
    <t>Current Direction</t>
  </si>
  <si>
    <t>Latititude</t>
  </si>
  <si>
    <t>Wind Speed (mph)</t>
  </si>
  <si>
    <t>Wind Direction</t>
  </si>
  <si>
    <r>
      <t xml:space="preserve">Note: Educators are encouraged to use this free material. Please include credit and source information below:
Credit: </t>
    </r>
    <r>
      <rPr>
        <i/>
        <sz val="10"/>
        <rFont val="Arial"/>
        <family val="2"/>
      </rPr>
      <t>Great Lakes Water Data Sets for Teachers</t>
    </r>
    <r>
      <rPr>
        <sz val="10"/>
        <rFont val="Arial"/>
        <family val="2"/>
      </rPr>
      <t xml:space="preserve"> were developed using data from the NOAA Great Lakes Environmental Research Laboratory by Ann Marshall, 2010, Eastern Michigan University.
Source: </t>
    </r>
    <r>
      <rPr>
        <i/>
        <sz val="10"/>
        <rFont val="Arial"/>
        <family val="2"/>
      </rPr>
      <t>Great Lakes Lessons, Teaching with Great Lakes Data</t>
    </r>
    <r>
      <rPr>
        <sz val="10"/>
        <rFont val="Arial"/>
        <family val="2"/>
      </rPr>
      <t>, Michigan Sea Grant, see: www.greatlakeslessons.com</t>
    </r>
  </si>
  <si>
    <t>Data Set: Summer 1983 Lake Michigan Drifter Buoy Data</t>
  </si>
  <si>
    <t>Data Set: Fall 1982 Lake Michigan Drifter Buoy Data</t>
  </si>
  <si>
    <t>Drifter 1</t>
  </si>
  <si>
    <t>Drifter 2</t>
  </si>
  <si>
    <t>Data Set: Winter 1983 Lake Michigan Drifter Buoy Data</t>
  </si>
  <si>
    <t>Wind speed (mph)</t>
  </si>
  <si>
    <r>
      <t xml:space="preserve">Note: Educators are encouraged to use this free material. Please include credit and source information below:
Credit: </t>
    </r>
    <r>
      <rPr>
        <i/>
        <sz val="10"/>
        <rFont val="Arial"/>
        <family val="2"/>
      </rPr>
      <t>Great Lakes Water Data Sets for Teachers</t>
    </r>
    <r>
      <rPr>
        <sz val="10"/>
        <rFont val="Arial"/>
        <family val="2"/>
      </rPr>
      <t xml:space="preserve"> were developed using data from the NOAA Great Lakes Environmental Research Laboratory by Ann Marshall, 2008, Eastern Michigan University.
Source: </t>
    </r>
    <r>
      <rPr>
        <i/>
        <sz val="10"/>
        <rFont val="Arial"/>
        <family val="2"/>
      </rPr>
      <t>Great Lakes Lessons, Teaching with Great Lakes Data</t>
    </r>
    <r>
      <rPr>
        <sz val="10"/>
        <rFont val="Arial"/>
        <family val="2"/>
      </rPr>
      <t>, Michigan Sea Grant, see: www.greatlakeslessons.com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</si>
</sst>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b/>
      <sz val="10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56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22" fontId="1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1" fillId="0" borderId="0" xfId="58" applyNumberFormat="1" applyFont="1" applyProtection="1">
      <alignment/>
      <protection locked="0"/>
    </xf>
    <xf numFmtId="165" fontId="1" fillId="0" borderId="0" xfId="58" applyNumberFormat="1" applyFont="1" applyProtection="1">
      <alignment/>
      <protection locked="0"/>
    </xf>
    <xf numFmtId="2" fontId="1" fillId="0" borderId="0" xfId="58" applyNumberFormat="1" applyFont="1" applyAlignment="1" applyProtection="1">
      <alignment/>
      <protection locked="0"/>
    </xf>
    <xf numFmtId="1" fontId="1" fillId="0" borderId="0" xfId="58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22" fontId="1" fillId="0" borderId="0" xfId="58" applyNumberFormat="1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22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64" fontId="3" fillId="0" borderId="0" xfId="56" applyNumberFormat="1" applyFont="1" applyBorder="1" applyAlignment="1">
      <alignment horizontal="left" vertical="top" wrapText="1"/>
      <protection/>
    </xf>
    <xf numFmtId="165" fontId="3" fillId="0" borderId="0" xfId="56" applyNumberFormat="1" applyFont="1" applyBorder="1" applyAlignment="1">
      <alignment horizontal="left" vertical="top" wrapText="1"/>
      <protection/>
    </xf>
    <xf numFmtId="0" fontId="0" fillId="0" borderId="0" xfId="56" applyBorder="1" applyAlignment="1">
      <alignment horizontal="left" wrapText="1"/>
      <protection/>
    </xf>
    <xf numFmtId="22" fontId="1" fillId="0" borderId="0" xfId="0" applyNumberFormat="1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4" fontId="0" fillId="33" borderId="17" xfId="0" applyNumberFormat="1" applyFill="1" applyBorder="1" applyAlignment="1">
      <alignment/>
    </xf>
    <xf numFmtId="14" fontId="0" fillId="33" borderId="18" xfId="0" applyNumberFormat="1" applyFill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12" xfId="0" applyFont="1" applyBorder="1" applyAlignment="1">
      <alignment/>
    </xf>
    <xf numFmtId="0" fontId="2" fillId="0" borderId="0" xfId="55" applyFont="1" applyFill="1" applyBorder="1" applyAlignment="1">
      <alignment vertical="center"/>
      <protection/>
    </xf>
    <xf numFmtId="0" fontId="3" fillId="0" borderId="0" xfId="56" applyFont="1" applyBorder="1" applyAlignment="1">
      <alignment vertical="top" wrapText="1"/>
      <protection/>
    </xf>
    <xf numFmtId="0" fontId="4" fillId="33" borderId="21" xfId="0" applyFont="1" applyFill="1" applyBorder="1" applyAlignment="1">
      <alignment horizontal="center" wrapText="1"/>
    </xf>
    <xf numFmtId="164" fontId="4" fillId="33" borderId="22" xfId="0" applyNumberFormat="1" applyFont="1" applyFill="1" applyBorder="1" applyAlignment="1">
      <alignment horizontal="center" wrapText="1"/>
    </xf>
    <xf numFmtId="164" fontId="4" fillId="33" borderId="23" xfId="0" applyNumberFormat="1" applyFont="1" applyFill="1" applyBorder="1" applyAlignment="1">
      <alignment horizontal="center" wrapText="1"/>
    </xf>
    <xf numFmtId="165" fontId="4" fillId="33" borderId="23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wrapText="1"/>
    </xf>
    <xf numFmtId="1" fontId="4" fillId="33" borderId="24" xfId="0" applyNumberFormat="1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" fontId="4" fillId="33" borderId="23" xfId="0" applyNumberFormat="1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164" fontId="4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4" fontId="7" fillId="33" borderId="25" xfId="58" applyNumberFormat="1" applyFont="1" applyFill="1" applyBorder="1" applyAlignment="1" applyProtection="1">
      <alignment horizontal="center"/>
      <protection locked="0"/>
    </xf>
    <xf numFmtId="14" fontId="1" fillId="0" borderId="17" xfId="58" applyNumberFormat="1" applyBorder="1" applyProtection="1">
      <alignment/>
      <protection locked="0"/>
    </xf>
    <xf numFmtId="14" fontId="1" fillId="0" borderId="17" xfId="58" applyNumberFormat="1" applyFont="1" applyBorder="1" applyProtection="1">
      <alignment/>
      <protection locked="0"/>
    </xf>
    <xf numFmtId="14" fontId="1" fillId="0" borderId="17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0" xfId="57" applyNumberFormat="1" applyFont="1" applyBorder="1" applyAlignment="1">
      <alignment vertical="center" wrapText="1"/>
      <protection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31" xfId="0" applyFont="1" applyBorder="1" applyAlignment="1">
      <alignment/>
    </xf>
    <xf numFmtId="164" fontId="1" fillId="0" borderId="26" xfId="58" applyNumberFormat="1" applyFont="1" applyBorder="1" applyProtection="1">
      <alignment/>
      <protection locked="0"/>
    </xf>
    <xf numFmtId="164" fontId="1" fillId="0" borderId="27" xfId="0" applyNumberFormat="1" applyFont="1" applyBorder="1" applyAlignment="1" applyProtection="1">
      <alignment/>
      <protection locked="0"/>
    </xf>
    <xf numFmtId="164" fontId="1" fillId="0" borderId="27" xfId="58" applyNumberFormat="1" applyFont="1" applyBorder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4" fontId="1" fillId="0" borderId="28" xfId="58" applyNumberFormat="1" applyFont="1" applyBorder="1" applyProtection="1">
      <alignment/>
      <protection locked="0"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0" xfId="58" applyNumberFormat="1" applyFont="1" applyBorder="1" applyProtection="1">
      <alignment/>
      <protection locked="0"/>
    </xf>
    <xf numFmtId="164" fontId="1" fillId="0" borderId="31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58" applyFont="1" applyBorder="1" applyProtection="1">
      <alignment/>
      <protection locked="0"/>
    </xf>
    <xf numFmtId="0" fontId="1" fillId="0" borderId="31" xfId="0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0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0" fontId="4" fillId="33" borderId="22" xfId="0" applyFont="1" applyFill="1" applyBorder="1" applyAlignment="1">
      <alignment horizontal="center" wrapText="1"/>
    </xf>
    <xf numFmtId="164" fontId="7" fillId="33" borderId="23" xfId="0" applyNumberFormat="1" applyFont="1" applyFill="1" applyBorder="1" applyAlignment="1">
      <alignment horizontal="center" wrapText="1"/>
    </xf>
    <xf numFmtId="165" fontId="7" fillId="33" borderId="23" xfId="0" applyNumberFormat="1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14" fontId="1" fillId="0" borderId="21" xfId="58" applyNumberFormat="1" applyFont="1" applyBorder="1" applyProtection="1">
      <alignment/>
      <protection locked="0"/>
    </xf>
    <xf numFmtId="14" fontId="1" fillId="33" borderId="21" xfId="0" applyNumberFormat="1" applyFont="1" applyFill="1" applyBorder="1" applyAlignment="1">
      <alignment/>
    </xf>
    <xf numFmtId="14" fontId="1" fillId="33" borderId="17" xfId="0" applyNumberFormat="1" applyFont="1" applyFill="1" applyBorder="1" applyAlignment="1">
      <alignment/>
    </xf>
    <xf numFmtId="14" fontId="1" fillId="33" borderId="18" xfId="0" applyNumberFormat="1" applyFont="1" applyFill="1" applyBorder="1" applyAlignment="1">
      <alignment/>
    </xf>
    <xf numFmtId="14" fontId="1" fillId="33" borderId="21" xfId="58" applyNumberFormat="1" applyFont="1" applyFill="1" applyBorder="1" applyProtection="1">
      <alignment/>
      <protection locked="0"/>
    </xf>
    <xf numFmtId="14" fontId="1" fillId="33" borderId="17" xfId="58" applyNumberFormat="1" applyFont="1" applyFill="1" applyBorder="1" applyProtection="1">
      <alignment/>
      <protection locked="0"/>
    </xf>
    <xf numFmtId="14" fontId="1" fillId="33" borderId="17" xfId="0" applyNumberFormat="1" applyFont="1" applyFill="1" applyBorder="1" applyAlignment="1" applyProtection="1">
      <alignment/>
      <protection locked="0"/>
    </xf>
    <xf numFmtId="0" fontId="1" fillId="0" borderId="10" xfId="58" applyFont="1" applyBorder="1" applyProtection="1">
      <alignment/>
      <protection locked="0"/>
    </xf>
    <xf numFmtId="0" fontId="1" fillId="0" borderId="11" xfId="58" applyFont="1" applyBorder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164" fontId="1" fillId="0" borderId="29" xfId="58" applyNumberFormat="1" applyFont="1" applyBorder="1" applyProtection="1">
      <alignment/>
      <protection locked="0"/>
    </xf>
    <xf numFmtId="164" fontId="1" fillId="0" borderId="30" xfId="0" applyNumberFormat="1" applyFont="1" applyBorder="1" applyAlignment="1" applyProtection="1">
      <alignment/>
      <protection locked="0"/>
    </xf>
    <xf numFmtId="0" fontId="1" fillId="0" borderId="29" xfId="58" applyFont="1" applyBorder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locked="0"/>
    </xf>
    <xf numFmtId="165" fontId="1" fillId="0" borderId="29" xfId="0" applyNumberFormat="1" applyFont="1" applyBorder="1" applyAlignment="1">
      <alignment/>
    </xf>
    <xf numFmtId="165" fontId="1" fillId="0" borderId="30" xfId="0" applyNumberFormat="1" applyFont="1" applyBorder="1" applyAlignment="1" applyProtection="1">
      <alignment/>
      <protection locked="0"/>
    </xf>
    <xf numFmtId="165" fontId="1" fillId="0" borderId="30" xfId="0" applyNumberFormat="1" applyFont="1" applyBorder="1" applyAlignment="1">
      <alignment/>
    </xf>
    <xf numFmtId="164" fontId="1" fillId="0" borderId="26" xfId="0" applyNumberFormat="1" applyFon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0" fontId="3" fillId="0" borderId="0" xfId="56" applyFont="1" applyBorder="1" applyAlignment="1">
      <alignment horizontal="left" vertical="top" wrapText="1"/>
      <protection/>
    </xf>
    <xf numFmtId="164" fontId="8" fillId="33" borderId="23" xfId="0" applyNumberFormat="1" applyFont="1" applyFill="1" applyBorder="1" applyAlignment="1">
      <alignment horizontal="center" wrapText="1"/>
    </xf>
    <xf numFmtId="164" fontId="8" fillId="33" borderId="24" xfId="0" applyNumberFormat="1" applyFont="1" applyFill="1" applyBorder="1" applyAlignment="1">
      <alignment horizontal="center" wrapText="1"/>
    </xf>
    <xf numFmtId="164" fontId="8" fillId="33" borderId="22" xfId="0" applyNumberFormat="1" applyFont="1" applyFill="1" applyBorder="1" applyAlignment="1">
      <alignment horizontal="center" wrapText="1"/>
    </xf>
    <xf numFmtId="0" fontId="2" fillId="0" borderId="32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2" fontId="0" fillId="0" borderId="0" xfId="57" applyNumberFormat="1" applyFont="1" applyBorder="1" applyAlignment="1">
      <alignment horizontal="left" vertical="top" wrapText="1"/>
      <protection/>
    </xf>
    <xf numFmtId="164" fontId="9" fillId="33" borderId="22" xfId="0" applyNumberFormat="1" applyFont="1" applyFill="1" applyBorder="1" applyAlignment="1">
      <alignment horizontal="center"/>
    </xf>
    <xf numFmtId="164" fontId="9" fillId="33" borderId="23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0" fillId="0" borderId="20" xfId="57" applyNumberFormat="1" applyFont="1" applyBorder="1" applyAlignment="1">
      <alignment horizontal="left" vertical="top" wrapText="1"/>
      <protection/>
    </xf>
    <xf numFmtId="2" fontId="0" fillId="0" borderId="20" xfId="57" applyNumberFormat="1" applyFont="1" applyBorder="1" applyAlignment="1">
      <alignment vertical="top" wrapText="1"/>
      <protection/>
    </xf>
    <xf numFmtId="165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 7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3" width="15.00390625" style="1" customWidth="1"/>
    <col min="4" max="4" width="15.00390625" style="2" customWidth="1"/>
    <col min="5" max="5" width="15.00390625" style="3" customWidth="1"/>
    <col min="6" max="6" width="15.00390625" style="4" customWidth="1"/>
    <col min="7" max="8" width="15.00390625" style="1" customWidth="1"/>
    <col min="9" max="11" width="15.00390625" style="0" customWidth="1"/>
    <col min="12" max="13" width="14.28125" style="1" customWidth="1"/>
    <col min="14" max="16" width="14.28125" style="0" customWidth="1"/>
    <col min="17" max="17" width="14.28125" style="2" customWidth="1"/>
    <col min="18" max="19" width="14.28125" style="0" customWidth="1"/>
  </cols>
  <sheetData>
    <row r="1" spans="2:18" ht="23.25" customHeight="1">
      <c r="B1" s="155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60"/>
      <c r="M1" s="60"/>
      <c r="N1" s="60"/>
      <c r="O1" s="38"/>
      <c r="P1" s="38"/>
      <c r="Q1" s="39"/>
      <c r="R1" s="38"/>
    </row>
    <row r="2" spans="2:18" ht="15" customHeight="1">
      <c r="B2" s="151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61"/>
      <c r="M2" s="61"/>
      <c r="N2" s="61"/>
      <c r="O2" s="33"/>
      <c r="P2" s="33"/>
      <c r="Q2" s="32"/>
      <c r="R2" s="5"/>
    </row>
    <row r="4" ht="13.5" thickBot="1">
      <c r="B4" t="s">
        <v>2</v>
      </c>
    </row>
    <row r="5" spans="1:18" ht="27" customHeight="1" thickBot="1">
      <c r="A5" s="56"/>
      <c r="B5" s="152" t="s">
        <v>3</v>
      </c>
      <c r="C5" s="152"/>
      <c r="D5" s="152"/>
      <c r="E5" s="152"/>
      <c r="F5" s="153"/>
      <c r="G5" s="154" t="s">
        <v>4</v>
      </c>
      <c r="H5" s="152"/>
      <c r="I5" s="152"/>
      <c r="J5" s="152"/>
      <c r="K5" s="153"/>
      <c r="L5" s="154" t="s">
        <v>5</v>
      </c>
      <c r="M5" s="152"/>
      <c r="N5" s="152"/>
      <c r="O5" s="152"/>
      <c r="P5" s="152"/>
      <c r="Q5" s="152"/>
      <c r="R5" s="153"/>
    </row>
    <row r="6" spans="1:22" s="6" customFormat="1" ht="26.25" thickBot="1">
      <c r="A6" s="62" t="s">
        <v>6</v>
      </c>
      <c r="B6" s="63" t="s">
        <v>7</v>
      </c>
      <c r="C6" s="64" t="s">
        <v>8</v>
      </c>
      <c r="D6" s="65" t="s">
        <v>9</v>
      </c>
      <c r="E6" s="66" t="s">
        <v>10</v>
      </c>
      <c r="F6" s="67" t="s">
        <v>11</v>
      </c>
      <c r="G6" s="63" t="s">
        <v>12</v>
      </c>
      <c r="H6" s="64" t="s">
        <v>8</v>
      </c>
      <c r="I6" s="68" t="s">
        <v>9</v>
      </c>
      <c r="J6" s="66" t="s">
        <v>10</v>
      </c>
      <c r="K6" s="67" t="s">
        <v>11</v>
      </c>
      <c r="L6" s="63" t="s">
        <v>12</v>
      </c>
      <c r="M6" s="64" t="s">
        <v>8</v>
      </c>
      <c r="N6" s="68" t="s">
        <v>9</v>
      </c>
      <c r="O6" s="66" t="s">
        <v>10</v>
      </c>
      <c r="P6" s="69" t="s">
        <v>11</v>
      </c>
      <c r="Q6" s="65" t="s">
        <v>13</v>
      </c>
      <c r="R6" s="70" t="s">
        <v>14</v>
      </c>
      <c r="V6" s="7"/>
    </row>
    <row r="7" spans="1:25" ht="15">
      <c r="A7" s="54">
        <v>36252</v>
      </c>
      <c r="B7" s="82">
        <v>41.7601</v>
      </c>
      <c r="C7" s="85">
        <v>-87.0339</v>
      </c>
      <c r="D7" s="88">
        <v>0</v>
      </c>
      <c r="E7" s="91">
        <f>+D7/24</f>
        <v>0</v>
      </c>
      <c r="F7" s="40">
        <v>0</v>
      </c>
      <c r="G7" s="94">
        <v>42.101</v>
      </c>
      <c r="H7" s="85">
        <v>-87.5656</v>
      </c>
      <c r="I7" s="99">
        <v>0</v>
      </c>
      <c r="J7" s="99">
        <v>0</v>
      </c>
      <c r="K7" s="44">
        <v>0</v>
      </c>
      <c r="L7" s="94"/>
      <c r="M7" s="103"/>
      <c r="N7" s="104"/>
      <c r="O7" s="104"/>
      <c r="P7" s="104"/>
      <c r="Q7" s="88">
        <v>8.9</v>
      </c>
      <c r="R7" s="44">
        <v>158</v>
      </c>
      <c r="W7" s="9"/>
      <c r="X7" s="9"/>
      <c r="Y7" s="9"/>
    </row>
    <row r="8" spans="1:25" ht="15">
      <c r="A8" s="54">
        <v>36253</v>
      </c>
      <c r="B8" s="83">
        <v>41.7536</v>
      </c>
      <c r="C8" s="86">
        <f>+(C7+C9)/2</f>
        <v>-87.07495</v>
      </c>
      <c r="D8" s="89">
        <v>3.4</v>
      </c>
      <c r="E8" s="92">
        <f aca="true" t="shared" si="0" ref="E8:E35">+D8/24</f>
        <v>0.14166666666666666</v>
      </c>
      <c r="F8" s="41">
        <v>258</v>
      </c>
      <c r="G8" s="83">
        <v>42.1554</v>
      </c>
      <c r="H8" s="86">
        <v>-87.6113</v>
      </c>
      <c r="I8" s="100">
        <v>7.1</v>
      </c>
      <c r="J8" s="100">
        <f>+I8/24</f>
        <v>0.29583333333333334</v>
      </c>
      <c r="K8" s="45">
        <v>328</v>
      </c>
      <c r="L8" s="95"/>
      <c r="M8" s="97"/>
      <c r="N8" s="101"/>
      <c r="O8" s="101"/>
      <c r="P8" s="101"/>
      <c r="Q8" s="89">
        <v>9.2</v>
      </c>
      <c r="R8" s="45">
        <v>151</v>
      </c>
      <c r="V8" s="9"/>
      <c r="W8" s="9"/>
      <c r="X8" s="9"/>
      <c r="Y8" s="9"/>
    </row>
    <row r="9" spans="1:25" ht="15">
      <c r="A9" s="54">
        <v>36254</v>
      </c>
      <c r="B9" s="83">
        <v>41.7543</v>
      </c>
      <c r="C9" s="86">
        <v>-87.116</v>
      </c>
      <c r="D9" s="89">
        <v>3.4</v>
      </c>
      <c r="E9" s="92">
        <f t="shared" si="0"/>
        <v>0.14166666666666666</v>
      </c>
      <c r="F9" s="41">
        <v>271</v>
      </c>
      <c r="G9" s="83">
        <v>42.16</v>
      </c>
      <c r="H9" s="86">
        <v>-87.609</v>
      </c>
      <c r="I9" s="100">
        <v>0.6</v>
      </c>
      <c r="J9" s="100"/>
      <c r="K9" s="45">
        <v>16</v>
      </c>
      <c r="L9" s="95"/>
      <c r="M9" s="97"/>
      <c r="N9" s="101"/>
      <c r="O9" s="101"/>
      <c r="P9" s="101"/>
      <c r="Q9" s="89">
        <v>8.9</v>
      </c>
      <c r="R9" s="45">
        <v>82</v>
      </c>
      <c r="V9" s="9"/>
      <c r="W9" s="9"/>
      <c r="X9" s="9"/>
      <c r="Y9" s="9"/>
    </row>
    <row r="10" spans="1:25" ht="15">
      <c r="A10" s="54">
        <v>36255</v>
      </c>
      <c r="B10" s="83">
        <v>41.7452</v>
      </c>
      <c r="C10" s="86">
        <v>-87.0918</v>
      </c>
      <c r="D10" s="89">
        <v>2.2</v>
      </c>
      <c r="E10" s="92">
        <f t="shared" si="0"/>
        <v>0.09166666666666667</v>
      </c>
      <c r="F10" s="41">
        <v>116</v>
      </c>
      <c r="G10" s="83">
        <v>42.1012</v>
      </c>
      <c r="H10" s="86">
        <v>-87.598</v>
      </c>
      <c r="I10" s="100">
        <v>6.6</v>
      </c>
      <c r="J10" s="100"/>
      <c r="K10" s="45">
        <v>172</v>
      </c>
      <c r="L10" s="95"/>
      <c r="M10" s="97"/>
      <c r="N10" s="101"/>
      <c r="O10" s="101"/>
      <c r="P10" s="101"/>
      <c r="Q10" s="89">
        <v>12.5</v>
      </c>
      <c r="R10" s="45">
        <v>107</v>
      </c>
      <c r="V10" s="9"/>
      <c r="W10" s="9"/>
      <c r="X10" s="9"/>
      <c r="Y10" s="9"/>
    </row>
    <row r="11" spans="1:25" ht="15">
      <c r="A11" s="54">
        <v>36256</v>
      </c>
      <c r="B11" s="83">
        <v>41.7694</v>
      </c>
      <c r="C11" s="86">
        <v>-87.0867</v>
      </c>
      <c r="D11" s="89">
        <v>2.7</v>
      </c>
      <c r="E11" s="92">
        <f t="shared" si="0"/>
        <v>0.1125</v>
      </c>
      <c r="F11" s="41">
        <v>8</v>
      </c>
      <c r="G11" s="83">
        <v>42.1479</v>
      </c>
      <c r="H11" s="86">
        <v>-87.6348</v>
      </c>
      <c r="I11" s="100">
        <v>6.1</v>
      </c>
      <c r="J11" s="100"/>
      <c r="K11" s="45">
        <v>329</v>
      </c>
      <c r="L11" s="95"/>
      <c r="M11" s="97"/>
      <c r="N11" s="101"/>
      <c r="O11" s="101"/>
      <c r="P11" s="101"/>
      <c r="Q11" s="89">
        <v>24.6</v>
      </c>
      <c r="R11" s="45">
        <v>213</v>
      </c>
      <c r="V11" s="9"/>
      <c r="W11" s="9"/>
      <c r="X11" s="9"/>
      <c r="Y11" s="9"/>
    </row>
    <row r="12" spans="1:25" ht="15">
      <c r="A12" s="54">
        <v>36257</v>
      </c>
      <c r="B12" s="83">
        <v>41.7868</v>
      </c>
      <c r="C12" s="86">
        <v>-87.0021</v>
      </c>
      <c r="D12" s="89">
        <v>7.2</v>
      </c>
      <c r="E12" s="92">
        <f t="shared" si="0"/>
        <v>0.3</v>
      </c>
      <c r="F12" s="41">
        <v>74</v>
      </c>
      <c r="G12" s="83">
        <v>42.1419</v>
      </c>
      <c r="H12" s="86">
        <v>-87.5667</v>
      </c>
      <c r="I12" s="100">
        <v>5.6</v>
      </c>
      <c r="J12" s="100"/>
      <c r="K12" s="45">
        <v>96</v>
      </c>
      <c r="L12" s="83">
        <v>41.7604</v>
      </c>
      <c r="M12" s="86">
        <v>-87.0264</v>
      </c>
      <c r="N12" s="100">
        <v>0</v>
      </c>
      <c r="O12" s="100">
        <v>0</v>
      </c>
      <c r="P12" s="100">
        <v>0</v>
      </c>
      <c r="Q12" s="89">
        <v>13</v>
      </c>
      <c r="R12" s="45">
        <v>164</v>
      </c>
      <c r="V12" s="9"/>
      <c r="W12" s="9"/>
      <c r="X12" s="9"/>
      <c r="Y12" s="9"/>
    </row>
    <row r="13" spans="1:25" ht="15">
      <c r="A13" s="54">
        <v>36258</v>
      </c>
      <c r="B13" s="83">
        <v>41.7933</v>
      </c>
      <c r="C13" s="86">
        <v>-86.9887</v>
      </c>
      <c r="D13" s="89">
        <v>1.3</v>
      </c>
      <c r="E13" s="92">
        <f t="shared" si="0"/>
        <v>0.05416666666666667</v>
      </c>
      <c r="F13" s="41">
        <v>56</v>
      </c>
      <c r="G13" s="83">
        <v>42.182</v>
      </c>
      <c r="H13" s="86">
        <v>-87.5771</v>
      </c>
      <c r="I13" s="100">
        <v>4.5</v>
      </c>
      <c r="J13" s="100"/>
      <c r="K13" s="45">
        <v>349</v>
      </c>
      <c r="L13" s="83">
        <v>41.7747</v>
      </c>
      <c r="M13" s="86">
        <v>-86.9986</v>
      </c>
      <c r="N13" s="100">
        <v>2.8</v>
      </c>
      <c r="O13" s="100"/>
      <c r="P13" s="100">
        <v>53</v>
      </c>
      <c r="Q13" s="89">
        <v>8.3</v>
      </c>
      <c r="R13" s="45">
        <v>17</v>
      </c>
      <c r="V13" s="9"/>
      <c r="W13" s="9"/>
      <c r="X13" s="9"/>
      <c r="Y13" s="9"/>
    </row>
    <row r="14" spans="1:25" ht="15">
      <c r="A14" s="54">
        <v>36259</v>
      </c>
      <c r="B14" s="83">
        <v>41.7891</v>
      </c>
      <c r="C14" s="86">
        <v>-87.0702</v>
      </c>
      <c r="D14" s="89">
        <v>6.8</v>
      </c>
      <c r="E14" s="92">
        <f t="shared" si="0"/>
        <v>0.2833333333333333</v>
      </c>
      <c r="F14" s="41">
        <v>266</v>
      </c>
      <c r="G14" s="83">
        <v>42.1182</v>
      </c>
      <c r="H14" s="86">
        <v>-87.6004</v>
      </c>
      <c r="I14" s="100">
        <v>7.4</v>
      </c>
      <c r="J14" s="100"/>
      <c r="K14" s="45">
        <v>194</v>
      </c>
      <c r="L14" s="83">
        <v>41.7718</v>
      </c>
      <c r="M14" s="86">
        <v>-87.0678</v>
      </c>
      <c r="N14" s="100">
        <v>5.7</v>
      </c>
      <c r="O14" s="100"/>
      <c r="P14" s="100">
        <v>266</v>
      </c>
      <c r="Q14" s="89">
        <v>26.4</v>
      </c>
      <c r="R14" s="45">
        <v>29</v>
      </c>
      <c r="V14" s="9"/>
      <c r="W14" s="9"/>
      <c r="X14" s="9"/>
      <c r="Y14" s="9"/>
    </row>
    <row r="15" spans="1:25" ht="15">
      <c r="A15" s="54">
        <v>36260</v>
      </c>
      <c r="B15" s="83">
        <v>41.8017</v>
      </c>
      <c r="C15" s="86">
        <v>-87.0065</v>
      </c>
      <c r="D15" s="89">
        <v>5.4</v>
      </c>
      <c r="E15" s="92">
        <f t="shared" si="0"/>
        <v>0.225</v>
      </c>
      <c r="F15" s="41">
        <v>74</v>
      </c>
      <c r="G15" s="83">
        <v>41.9931</v>
      </c>
      <c r="H15" s="86">
        <v>-87.5922</v>
      </c>
      <c r="I15" s="100">
        <v>14</v>
      </c>
      <c r="J15" s="100"/>
      <c r="K15" s="45">
        <v>177</v>
      </c>
      <c r="L15" s="83">
        <v>41.785</v>
      </c>
      <c r="M15" s="86">
        <v>-87.0133</v>
      </c>
      <c r="N15" s="100">
        <v>4.8</v>
      </c>
      <c r="O15" s="100"/>
      <c r="P15" s="100">
        <v>72</v>
      </c>
      <c r="Q15" s="89">
        <v>15</v>
      </c>
      <c r="R15" s="45">
        <v>78</v>
      </c>
      <c r="V15" s="9"/>
      <c r="W15" s="9"/>
      <c r="X15" s="9"/>
      <c r="Y15" s="9"/>
    </row>
    <row r="16" spans="1:25" ht="15">
      <c r="A16" s="54">
        <v>36261</v>
      </c>
      <c r="B16" s="83">
        <v>41.8171</v>
      </c>
      <c r="C16" s="86">
        <v>-87.053</v>
      </c>
      <c r="D16" s="89">
        <v>4.2</v>
      </c>
      <c r="E16" s="92">
        <f t="shared" si="0"/>
        <v>0.17500000000000002</v>
      </c>
      <c r="F16" s="41">
        <v>293</v>
      </c>
      <c r="G16" s="83">
        <v>42.0786</v>
      </c>
      <c r="H16" s="86">
        <v>-87.6577</v>
      </c>
      <c r="I16" s="100">
        <v>11</v>
      </c>
      <c r="J16" s="100"/>
      <c r="K16" s="45">
        <v>330</v>
      </c>
      <c r="L16" s="83">
        <v>41.7969</v>
      </c>
      <c r="M16" s="86">
        <v>-87.0792</v>
      </c>
      <c r="N16" s="100">
        <v>5.6</v>
      </c>
      <c r="O16" s="100"/>
      <c r="P16" s="100">
        <v>283</v>
      </c>
      <c r="Q16" s="89">
        <v>10.3</v>
      </c>
      <c r="R16" s="45">
        <v>51</v>
      </c>
      <c r="V16" s="9"/>
      <c r="W16" s="9"/>
      <c r="X16" s="9"/>
      <c r="Y16" s="9"/>
    </row>
    <row r="17" spans="1:25" ht="15">
      <c r="A17" s="54">
        <v>36262</v>
      </c>
      <c r="B17" s="83">
        <v>41.8148</v>
      </c>
      <c r="C17" s="86">
        <v>-86.9672</v>
      </c>
      <c r="D17" s="89">
        <v>7.1</v>
      </c>
      <c r="E17" s="92">
        <f t="shared" si="0"/>
        <v>0.29583333333333334</v>
      </c>
      <c r="F17" s="41">
        <v>91</v>
      </c>
      <c r="G17" s="83">
        <v>41.9604</v>
      </c>
      <c r="H17" s="86">
        <v>-87.6083</v>
      </c>
      <c r="I17" s="100">
        <v>14</v>
      </c>
      <c r="J17" s="100"/>
      <c r="K17" s="45">
        <v>162</v>
      </c>
      <c r="L17" s="83">
        <v>41.7942</v>
      </c>
      <c r="M17" s="86">
        <v>-86.9903</v>
      </c>
      <c r="N17" s="100">
        <v>7.4</v>
      </c>
      <c r="O17" s="100"/>
      <c r="P17" s="100">
        <v>92</v>
      </c>
      <c r="Q17" s="89">
        <v>6.9</v>
      </c>
      <c r="R17" s="45">
        <v>308</v>
      </c>
      <c r="V17" s="9"/>
      <c r="W17" s="9"/>
      <c r="X17" s="9"/>
      <c r="Y17" s="9"/>
    </row>
    <row r="18" spans="1:25" ht="15">
      <c r="A18" s="54">
        <v>36263</v>
      </c>
      <c r="B18" s="83">
        <v>41.8352</v>
      </c>
      <c r="C18" s="86">
        <v>-86.8535</v>
      </c>
      <c r="D18" s="89">
        <v>9.6</v>
      </c>
      <c r="E18" s="92">
        <f t="shared" si="0"/>
        <v>0.39999999999999997</v>
      </c>
      <c r="F18" s="41">
        <v>76</v>
      </c>
      <c r="G18" s="83">
        <v>41.963</v>
      </c>
      <c r="H18" s="86">
        <v>-87.6137</v>
      </c>
      <c r="I18" s="100">
        <v>0.6000000000000001</v>
      </c>
      <c r="J18" s="100"/>
      <c r="K18" s="45">
        <v>303</v>
      </c>
      <c r="L18" s="83">
        <v>41.8071</v>
      </c>
      <c r="M18" s="86">
        <v>-86.8917</v>
      </c>
      <c r="N18" s="100">
        <v>8.3</v>
      </c>
      <c r="O18" s="100"/>
      <c r="P18" s="100">
        <v>79</v>
      </c>
      <c r="Q18" s="89">
        <v>1.3</v>
      </c>
      <c r="R18" s="45">
        <v>302</v>
      </c>
      <c r="V18" s="9"/>
      <c r="W18" s="9"/>
      <c r="X18" s="9"/>
      <c r="Y18" s="9"/>
    </row>
    <row r="19" spans="1:25" ht="15">
      <c r="A19" s="54">
        <v>36264</v>
      </c>
      <c r="B19" s="83">
        <v>41.8341</v>
      </c>
      <c r="C19" s="86">
        <v>-86.8413</v>
      </c>
      <c r="D19" s="89">
        <v>1.1</v>
      </c>
      <c r="E19" s="92">
        <f t="shared" si="0"/>
        <v>0.04583333333333334</v>
      </c>
      <c r="F19" s="41">
        <v>95</v>
      </c>
      <c r="G19" s="83">
        <v>41.9988</v>
      </c>
      <c r="H19" s="86">
        <v>-87.6385</v>
      </c>
      <c r="I19" s="100">
        <v>4.5</v>
      </c>
      <c r="J19" s="100"/>
      <c r="K19" s="45">
        <v>332</v>
      </c>
      <c r="L19" s="83">
        <v>41.799</v>
      </c>
      <c r="M19" s="86">
        <v>-86.8967</v>
      </c>
      <c r="N19" s="100">
        <v>1</v>
      </c>
      <c r="O19" s="100">
        <v>0</v>
      </c>
      <c r="P19" s="100">
        <v>204</v>
      </c>
      <c r="Q19" s="89">
        <v>3.4</v>
      </c>
      <c r="R19" s="45">
        <v>162</v>
      </c>
      <c r="V19" s="9"/>
      <c r="W19" s="9"/>
      <c r="X19" s="9"/>
      <c r="Y19" s="9"/>
    </row>
    <row r="20" spans="1:25" ht="15">
      <c r="A20" s="54">
        <v>36265</v>
      </c>
      <c r="B20" s="83">
        <v>41.8398</v>
      </c>
      <c r="C20" s="86">
        <v>-86.9011</v>
      </c>
      <c r="D20" s="89">
        <v>5</v>
      </c>
      <c r="E20" s="92">
        <f t="shared" si="0"/>
        <v>0.20833333333333334</v>
      </c>
      <c r="F20" s="41">
        <v>277</v>
      </c>
      <c r="G20" s="83">
        <v>42.0227</v>
      </c>
      <c r="H20" s="86">
        <v>-87.6614</v>
      </c>
      <c r="I20" s="100">
        <v>3.2</v>
      </c>
      <c r="J20" s="100"/>
      <c r="K20" s="45">
        <v>315</v>
      </c>
      <c r="L20" s="83">
        <v>41.7995</v>
      </c>
      <c r="M20" s="86">
        <v>-86.9717</v>
      </c>
      <c r="N20" s="100">
        <v>6.2</v>
      </c>
      <c r="O20" s="100"/>
      <c r="P20" s="100">
        <v>271</v>
      </c>
      <c r="Q20" s="89">
        <v>8.8</v>
      </c>
      <c r="R20" s="45">
        <v>58</v>
      </c>
      <c r="V20" s="9"/>
      <c r="W20" s="9"/>
      <c r="X20" s="9"/>
      <c r="Y20" s="9"/>
    </row>
    <row r="21" spans="1:25" ht="15">
      <c r="A21" s="54">
        <v>36266</v>
      </c>
      <c r="B21" s="83">
        <v>41.8539</v>
      </c>
      <c r="C21" s="86">
        <v>-86.9428</v>
      </c>
      <c r="D21" s="89">
        <v>3.8</v>
      </c>
      <c r="E21" s="92">
        <f t="shared" si="0"/>
        <v>0.15833333333333333</v>
      </c>
      <c r="F21" s="41">
        <v>294</v>
      </c>
      <c r="G21" s="83">
        <v>41.9799</v>
      </c>
      <c r="H21" s="86">
        <v>-87.6506</v>
      </c>
      <c r="I21" s="100">
        <v>4.9</v>
      </c>
      <c r="J21" s="100"/>
      <c r="K21" s="45">
        <v>170</v>
      </c>
      <c r="L21" s="83">
        <v>41.8155</v>
      </c>
      <c r="M21" s="86">
        <v>-87.0273</v>
      </c>
      <c r="N21" s="100">
        <v>4.9</v>
      </c>
      <c r="O21" s="100"/>
      <c r="P21" s="100">
        <v>291</v>
      </c>
      <c r="Q21" s="89">
        <v>15.7</v>
      </c>
      <c r="R21" s="45">
        <v>6</v>
      </c>
      <c r="V21" s="9"/>
      <c r="W21" s="9"/>
      <c r="X21" s="9"/>
      <c r="Y21" s="9"/>
    </row>
    <row r="22" spans="1:25" ht="15">
      <c r="A22" s="54">
        <v>36267</v>
      </c>
      <c r="B22" s="83">
        <v>41.9195</v>
      </c>
      <c r="C22" s="86">
        <v>-86.7527</v>
      </c>
      <c r="D22" s="89">
        <v>17</v>
      </c>
      <c r="E22" s="92">
        <f t="shared" si="0"/>
        <v>0.7083333333333334</v>
      </c>
      <c r="F22" s="41">
        <v>64</v>
      </c>
      <c r="G22" s="83">
        <v>41.9893</v>
      </c>
      <c r="H22" s="86">
        <v>-87.6562</v>
      </c>
      <c r="I22" s="100">
        <v>1.1</v>
      </c>
      <c r="J22" s="100"/>
      <c r="K22" s="45">
        <v>337</v>
      </c>
      <c r="L22" s="83">
        <v>41.8637</v>
      </c>
      <c r="M22" s="86">
        <v>-86.8164</v>
      </c>
      <c r="N22" s="100">
        <v>18</v>
      </c>
      <c r="O22" s="100"/>
      <c r="P22" s="100">
        <v>72</v>
      </c>
      <c r="Q22" s="89">
        <v>19.5</v>
      </c>
      <c r="R22" s="45">
        <v>332</v>
      </c>
      <c r="V22" s="9"/>
      <c r="W22" s="9"/>
      <c r="X22" s="9"/>
      <c r="Y22" s="9"/>
    </row>
    <row r="23" spans="1:25" ht="15">
      <c r="A23" s="54">
        <v>36268</v>
      </c>
      <c r="B23" s="83">
        <v>41.9716</v>
      </c>
      <c r="C23" s="86">
        <v>-86.6525</v>
      </c>
      <c r="D23" s="89">
        <v>11</v>
      </c>
      <c r="E23" s="92">
        <f t="shared" si="0"/>
        <v>0.4583333333333333</v>
      </c>
      <c r="F23" s="41">
        <v>55</v>
      </c>
      <c r="G23" s="83">
        <v>41.9893</v>
      </c>
      <c r="H23" s="86">
        <v>-87.6561</v>
      </c>
      <c r="I23" s="100">
        <v>0</v>
      </c>
      <c r="J23" s="100">
        <v>0</v>
      </c>
      <c r="K23" s="45">
        <v>0</v>
      </c>
      <c r="L23" s="83">
        <v>41.9067</v>
      </c>
      <c r="M23" s="97">
        <f>-86.734</f>
        <v>-86.734</v>
      </c>
      <c r="N23" s="101">
        <v>8.3</v>
      </c>
      <c r="O23" s="101"/>
      <c r="P23" s="101">
        <v>54</v>
      </c>
      <c r="Q23" s="89">
        <v>6.3</v>
      </c>
      <c r="R23" s="45">
        <v>298</v>
      </c>
      <c r="V23" s="9"/>
      <c r="W23" s="9"/>
      <c r="X23" s="9"/>
      <c r="Y23" s="9"/>
    </row>
    <row r="24" spans="1:25" ht="15">
      <c r="A24" s="54">
        <v>36269</v>
      </c>
      <c r="B24" s="83">
        <v>41.977</v>
      </c>
      <c r="C24" s="86">
        <v>-86.6276</v>
      </c>
      <c r="D24" s="89">
        <v>2.1</v>
      </c>
      <c r="E24" s="92">
        <f t="shared" si="0"/>
        <v>0.08750000000000001</v>
      </c>
      <c r="F24" s="41">
        <v>74</v>
      </c>
      <c r="G24" s="83">
        <v>41.9893</v>
      </c>
      <c r="H24" s="86">
        <v>-87.6561</v>
      </c>
      <c r="I24" s="100">
        <v>0</v>
      </c>
      <c r="J24" s="100">
        <v>0</v>
      </c>
      <c r="K24" s="45">
        <v>0</v>
      </c>
      <c r="L24" s="83">
        <v>41.9253</v>
      </c>
      <c r="M24" s="86">
        <v>-86.7174</v>
      </c>
      <c r="N24" s="100">
        <v>2.4</v>
      </c>
      <c r="O24" s="100"/>
      <c r="P24" s="100">
        <v>35</v>
      </c>
      <c r="Q24" s="89">
        <v>5.4</v>
      </c>
      <c r="R24" s="45">
        <v>148</v>
      </c>
      <c r="V24" s="9"/>
      <c r="W24" s="9"/>
      <c r="X24" s="9"/>
      <c r="Y24" s="9"/>
    </row>
    <row r="25" spans="1:25" ht="15">
      <c r="A25" s="54">
        <v>36270</v>
      </c>
      <c r="B25" s="83">
        <v>41.9259</v>
      </c>
      <c r="C25" s="86">
        <v>-86.6587</v>
      </c>
      <c r="D25" s="89">
        <v>6.2</v>
      </c>
      <c r="E25" s="92">
        <f t="shared" si="0"/>
        <v>0.25833333333333336</v>
      </c>
      <c r="F25" s="41">
        <v>204</v>
      </c>
      <c r="G25" s="83">
        <v>41.9897</v>
      </c>
      <c r="H25" s="86">
        <v>-87.657</v>
      </c>
      <c r="I25" s="100">
        <v>0.1</v>
      </c>
      <c r="J25" s="100"/>
      <c r="K25" s="45">
        <v>323</v>
      </c>
      <c r="L25" s="83">
        <v>41.9006</v>
      </c>
      <c r="M25" s="86">
        <v>-86.7486</v>
      </c>
      <c r="N25" s="100">
        <v>3.8</v>
      </c>
      <c r="O25" s="100"/>
      <c r="P25" s="100">
        <v>224</v>
      </c>
      <c r="Q25" s="89">
        <v>7.2</v>
      </c>
      <c r="R25" s="45">
        <v>151</v>
      </c>
      <c r="V25" s="9"/>
      <c r="W25" s="9"/>
      <c r="X25" s="9"/>
      <c r="Y25" s="9"/>
    </row>
    <row r="26" spans="1:25" ht="15">
      <c r="A26" s="54">
        <v>36271</v>
      </c>
      <c r="B26" s="83">
        <v>41.9229</v>
      </c>
      <c r="C26" s="86">
        <v>-86.7021</v>
      </c>
      <c r="D26" s="89">
        <v>3.6</v>
      </c>
      <c r="E26" s="92">
        <f t="shared" si="0"/>
        <v>0.15</v>
      </c>
      <c r="F26" s="41">
        <v>264</v>
      </c>
      <c r="G26" s="83">
        <v>41.9893</v>
      </c>
      <c r="H26" s="86">
        <v>-87.657</v>
      </c>
      <c r="I26" s="100">
        <v>0.1</v>
      </c>
      <c r="J26" s="100"/>
      <c r="K26" s="45">
        <v>180</v>
      </c>
      <c r="L26" s="83">
        <v>41.9248</v>
      </c>
      <c r="M26" s="86">
        <v>-86.776</v>
      </c>
      <c r="N26" s="100">
        <v>3.5</v>
      </c>
      <c r="O26" s="100"/>
      <c r="P26" s="100">
        <v>320</v>
      </c>
      <c r="Q26" s="89">
        <v>11.4</v>
      </c>
      <c r="R26" s="45">
        <v>64</v>
      </c>
      <c r="V26" s="9"/>
      <c r="W26" s="9"/>
      <c r="X26" s="9"/>
      <c r="Y26" s="9"/>
    </row>
    <row r="27" spans="1:25" ht="15">
      <c r="A27" s="54">
        <v>36272</v>
      </c>
      <c r="B27" s="83">
        <v>41.8904</v>
      </c>
      <c r="C27" s="86">
        <v>-86.7617</v>
      </c>
      <c r="D27" s="89">
        <v>6.2</v>
      </c>
      <c r="E27" s="92">
        <f t="shared" si="0"/>
        <v>0.25833333333333336</v>
      </c>
      <c r="F27" s="41">
        <v>233</v>
      </c>
      <c r="G27" s="83">
        <v>41.9881</v>
      </c>
      <c r="H27" s="86">
        <v>-87.6558</v>
      </c>
      <c r="I27" s="100">
        <v>0.14</v>
      </c>
      <c r="J27" s="100"/>
      <c r="K27" s="45">
        <v>143</v>
      </c>
      <c r="L27" s="83">
        <v>41.933</v>
      </c>
      <c r="M27" s="86">
        <v>-86.7959</v>
      </c>
      <c r="N27" s="100">
        <v>1.9</v>
      </c>
      <c r="O27" s="100"/>
      <c r="P27" s="100">
        <v>298</v>
      </c>
      <c r="Q27" s="89">
        <v>25.7</v>
      </c>
      <c r="R27" s="45">
        <v>80</v>
      </c>
      <c r="V27" s="9"/>
      <c r="W27" s="9"/>
      <c r="X27" s="9"/>
      <c r="Y27" s="9"/>
    </row>
    <row r="28" spans="1:25" ht="15">
      <c r="A28" s="54">
        <v>36273</v>
      </c>
      <c r="B28" s="83">
        <v>41.9345</v>
      </c>
      <c r="C28" s="86">
        <v>-86.8055</v>
      </c>
      <c r="D28" s="89">
        <v>6.2</v>
      </c>
      <c r="E28" s="92">
        <f t="shared" si="0"/>
        <v>0.25833333333333336</v>
      </c>
      <c r="F28" s="41">
        <v>323</v>
      </c>
      <c r="G28" s="83">
        <v>41.9889</v>
      </c>
      <c r="H28" s="86">
        <v>-87.656</v>
      </c>
      <c r="I28" s="100">
        <v>0.1</v>
      </c>
      <c r="J28" s="100"/>
      <c r="K28" s="45">
        <v>0</v>
      </c>
      <c r="L28" s="83">
        <v>41.9741</v>
      </c>
      <c r="M28" s="86">
        <v>-86.7985</v>
      </c>
      <c r="N28" s="100">
        <v>4.6</v>
      </c>
      <c r="O28" s="100"/>
      <c r="P28" s="100">
        <v>356</v>
      </c>
      <c r="Q28" s="89">
        <v>26.6</v>
      </c>
      <c r="R28" s="45">
        <v>16</v>
      </c>
      <c r="V28" s="9"/>
      <c r="W28" s="9"/>
      <c r="X28" s="9"/>
      <c r="Y28" s="9"/>
    </row>
    <row r="29" spans="1:25" ht="15">
      <c r="A29" s="54">
        <v>36274</v>
      </c>
      <c r="B29" s="83">
        <v>42.013</v>
      </c>
      <c r="C29" s="86">
        <v>-86.7458</v>
      </c>
      <c r="D29" s="89">
        <v>10</v>
      </c>
      <c r="E29" s="92">
        <f t="shared" si="0"/>
        <v>0.4166666666666667</v>
      </c>
      <c r="F29" s="41">
        <v>29</v>
      </c>
      <c r="G29" s="83">
        <v>41.9889</v>
      </c>
      <c r="H29" s="86">
        <v>-87.6566</v>
      </c>
      <c r="I29" s="100">
        <v>0.1</v>
      </c>
      <c r="J29" s="100"/>
      <c r="K29" s="45">
        <v>270</v>
      </c>
      <c r="L29" s="83">
        <v>42.0656</v>
      </c>
      <c r="M29" s="86">
        <v>-86.7366</v>
      </c>
      <c r="N29" s="100">
        <v>11</v>
      </c>
      <c r="O29" s="100"/>
      <c r="P29" s="100">
        <v>26</v>
      </c>
      <c r="Q29" s="89">
        <v>2.5</v>
      </c>
      <c r="R29" s="45">
        <v>316</v>
      </c>
      <c r="V29" s="9"/>
      <c r="W29" s="9"/>
      <c r="X29" s="9"/>
      <c r="Y29" s="9"/>
    </row>
    <row r="30" spans="1:25" ht="15">
      <c r="A30" s="54">
        <v>36275</v>
      </c>
      <c r="B30" s="83">
        <v>42.1163</v>
      </c>
      <c r="C30" s="86">
        <v>-86.6807</v>
      </c>
      <c r="D30" s="89">
        <v>13</v>
      </c>
      <c r="E30" s="92">
        <f t="shared" si="0"/>
        <v>0.5416666666666666</v>
      </c>
      <c r="F30" s="41">
        <v>25</v>
      </c>
      <c r="G30" s="83">
        <v>41.9895</v>
      </c>
      <c r="H30" s="86">
        <v>-87.657</v>
      </c>
      <c r="I30" s="100">
        <v>0.1</v>
      </c>
      <c r="J30" s="100"/>
      <c r="K30" s="45">
        <v>0</v>
      </c>
      <c r="L30" s="83">
        <v>42.188</v>
      </c>
      <c r="M30" s="86">
        <v>-86.6925</v>
      </c>
      <c r="N30" s="100">
        <v>14</v>
      </c>
      <c r="O30" s="100"/>
      <c r="P30" s="100">
        <v>14</v>
      </c>
      <c r="Q30" s="89">
        <v>3.6</v>
      </c>
      <c r="R30" s="45">
        <v>117</v>
      </c>
      <c r="V30" s="9"/>
      <c r="W30" s="9"/>
      <c r="X30" s="9"/>
      <c r="Y30" s="9"/>
    </row>
    <row r="31" spans="1:18" ht="15">
      <c r="A31" s="54">
        <v>36276</v>
      </c>
      <c r="B31" s="83">
        <v>42.2164</v>
      </c>
      <c r="C31" s="86">
        <v>-86.6538</v>
      </c>
      <c r="D31" s="89">
        <v>11</v>
      </c>
      <c r="E31" s="92">
        <f t="shared" si="0"/>
        <v>0.4583333333333333</v>
      </c>
      <c r="F31" s="41">
        <v>11</v>
      </c>
      <c r="G31" s="83"/>
      <c r="H31" s="86"/>
      <c r="I31" s="100"/>
      <c r="J31" s="100"/>
      <c r="K31" s="45"/>
      <c r="L31" s="83">
        <v>42.2951</v>
      </c>
      <c r="M31" s="86">
        <v>-86.6581</v>
      </c>
      <c r="N31" s="100">
        <v>12</v>
      </c>
      <c r="O31" s="100"/>
      <c r="P31" s="100">
        <v>13</v>
      </c>
      <c r="Q31" s="89">
        <v>4.9</v>
      </c>
      <c r="R31" s="45">
        <v>42</v>
      </c>
    </row>
    <row r="32" spans="1:18" ht="15">
      <c r="A32" s="54">
        <v>36277</v>
      </c>
      <c r="B32" s="83">
        <v>42.291</v>
      </c>
      <c r="C32" s="86">
        <v>-86.6987</v>
      </c>
      <c r="D32" s="89">
        <v>9.1</v>
      </c>
      <c r="E32" s="92">
        <f t="shared" si="0"/>
        <v>0.37916666666666665</v>
      </c>
      <c r="F32" s="41">
        <v>336</v>
      </c>
      <c r="G32" s="95"/>
      <c r="H32" s="97"/>
      <c r="I32" s="101"/>
      <c r="J32" s="101"/>
      <c r="K32" s="49"/>
      <c r="L32" s="83">
        <v>42.3521</v>
      </c>
      <c r="M32" s="86">
        <v>-86.676</v>
      </c>
      <c r="N32" s="100">
        <v>6.5</v>
      </c>
      <c r="O32" s="100"/>
      <c r="P32" s="100">
        <v>346</v>
      </c>
      <c r="Q32" s="89">
        <v>13.2</v>
      </c>
      <c r="R32" s="45">
        <v>74</v>
      </c>
    </row>
    <row r="33" spans="1:18" ht="15">
      <c r="A33" s="54">
        <v>36278</v>
      </c>
      <c r="B33" s="83">
        <v>42.3475</v>
      </c>
      <c r="C33" s="86">
        <v>-86.7432</v>
      </c>
      <c r="D33" s="89">
        <v>7.3</v>
      </c>
      <c r="E33" s="92">
        <f t="shared" si="0"/>
        <v>0.30416666666666664</v>
      </c>
      <c r="F33" s="41">
        <v>330</v>
      </c>
      <c r="G33" s="95"/>
      <c r="H33" s="97"/>
      <c r="I33" s="101"/>
      <c r="J33" s="101"/>
      <c r="K33" s="49"/>
      <c r="L33" s="83">
        <v>42.3986</v>
      </c>
      <c r="M33" s="86">
        <v>-86.7115</v>
      </c>
      <c r="N33" s="100">
        <v>6</v>
      </c>
      <c r="O33" s="100"/>
      <c r="P33" s="100">
        <v>330</v>
      </c>
      <c r="Q33" s="89">
        <v>19</v>
      </c>
      <c r="R33" s="45">
        <v>43</v>
      </c>
    </row>
    <row r="34" spans="1:18" ht="15">
      <c r="A34" s="54">
        <v>36279</v>
      </c>
      <c r="B34" s="83">
        <v>42.3917</v>
      </c>
      <c r="C34" s="86">
        <v>-86.7915</v>
      </c>
      <c r="D34" s="89">
        <v>6.3</v>
      </c>
      <c r="E34" s="92">
        <f t="shared" si="0"/>
        <v>0.2625</v>
      </c>
      <c r="F34" s="41">
        <v>320</v>
      </c>
      <c r="G34" s="95"/>
      <c r="H34" s="97"/>
      <c r="I34" s="101"/>
      <c r="J34" s="101"/>
      <c r="K34" s="49"/>
      <c r="L34" s="83">
        <v>42.4335</v>
      </c>
      <c r="M34" s="86">
        <v>-86.746</v>
      </c>
      <c r="N34" s="100">
        <v>4.8</v>
      </c>
      <c r="O34" s="100"/>
      <c r="P34" s="100">
        <v>324</v>
      </c>
      <c r="Q34" s="89">
        <v>14.1</v>
      </c>
      <c r="R34" s="45">
        <v>14</v>
      </c>
    </row>
    <row r="35" spans="1:18" ht="15.75" thickBot="1">
      <c r="A35" s="55">
        <v>36280</v>
      </c>
      <c r="B35" s="84">
        <v>42.422</v>
      </c>
      <c r="C35" s="87">
        <v>-86.8277</v>
      </c>
      <c r="D35" s="90">
        <v>4.5</v>
      </c>
      <c r="E35" s="93">
        <f t="shared" si="0"/>
        <v>0.1875</v>
      </c>
      <c r="F35" s="42">
        <v>318</v>
      </c>
      <c r="G35" s="96"/>
      <c r="H35" s="98"/>
      <c r="I35" s="102"/>
      <c r="J35" s="102"/>
      <c r="K35" s="53"/>
      <c r="L35" s="84">
        <v>42.4667</v>
      </c>
      <c r="M35" s="87">
        <v>-86.7686</v>
      </c>
      <c r="N35" s="105">
        <v>4.1</v>
      </c>
      <c r="O35" s="105"/>
      <c r="P35" s="105">
        <v>332</v>
      </c>
      <c r="Q35" s="90">
        <v>5.8</v>
      </c>
      <c r="R35" s="59">
        <v>21</v>
      </c>
    </row>
    <row r="36" spans="2:18" s="161" customFormat="1" ht="53.25" customHeight="1">
      <c r="B36" s="162" t="s">
        <v>22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3"/>
      <c r="M36" s="163"/>
      <c r="Q36" s="164"/>
      <c r="R36" s="165"/>
    </row>
    <row r="37" spans="1:18" ht="12.75">
      <c r="A37" s="16"/>
      <c r="B37" s="10"/>
      <c r="C37" s="10"/>
      <c r="D37" s="11"/>
      <c r="E37" s="12"/>
      <c r="F37" s="13"/>
      <c r="Q37" s="14"/>
      <c r="R37" s="15"/>
    </row>
    <row r="38" spans="1:18" ht="12.75">
      <c r="A38" s="16"/>
      <c r="B38" s="10"/>
      <c r="C38" s="10"/>
      <c r="D38" s="11"/>
      <c r="E38" s="12"/>
      <c r="F38" s="13"/>
      <c r="Q38" s="14"/>
      <c r="R38" s="15"/>
    </row>
    <row r="39" spans="1:18" ht="12.75">
      <c r="A39" s="16"/>
      <c r="B39" s="10"/>
      <c r="C39" s="10"/>
      <c r="D39" s="11"/>
      <c r="E39" s="12"/>
      <c r="F39" s="13"/>
      <c r="Q39" s="14"/>
      <c r="R39" s="15"/>
    </row>
    <row r="40" spans="1:18" ht="12.75">
      <c r="A40" s="16"/>
      <c r="B40" s="10"/>
      <c r="C40" s="10"/>
      <c r="D40" s="11"/>
      <c r="E40" s="12"/>
      <c r="F40" s="13"/>
      <c r="Q40" s="14"/>
      <c r="R40" s="15"/>
    </row>
    <row r="41" spans="1:18" ht="12.75">
      <c r="A41" s="16"/>
      <c r="B41" s="10"/>
      <c r="C41" s="10"/>
      <c r="D41" s="11"/>
      <c r="E41" s="12"/>
      <c r="F41" s="13"/>
      <c r="Q41" s="14"/>
      <c r="R41" s="15"/>
    </row>
    <row r="42" spans="1:18" ht="12.75">
      <c r="A42" s="16"/>
      <c r="B42" s="10"/>
      <c r="C42" s="10"/>
      <c r="D42" s="11"/>
      <c r="E42" s="12"/>
      <c r="F42" s="13"/>
      <c r="Q42" s="14"/>
      <c r="R42" s="15"/>
    </row>
    <row r="43" spans="1:18" ht="12.75">
      <c r="A43" s="16"/>
      <c r="B43" s="10"/>
      <c r="C43" s="10"/>
      <c r="D43" s="11"/>
      <c r="E43" s="12"/>
      <c r="F43" s="13"/>
      <c r="Q43" s="14"/>
      <c r="R43" s="15"/>
    </row>
    <row r="44" spans="1:18" ht="12.75">
      <c r="A44" s="16"/>
      <c r="B44" s="10"/>
      <c r="C44" s="10"/>
      <c r="D44" s="11"/>
      <c r="E44" s="12"/>
      <c r="F44" s="13"/>
      <c r="Q44" s="14"/>
      <c r="R44" s="15"/>
    </row>
    <row r="45" spans="1:18" ht="12.75">
      <c r="A45" s="16"/>
      <c r="B45" s="10"/>
      <c r="C45" s="10"/>
      <c r="D45" s="11"/>
      <c r="E45" s="12"/>
      <c r="F45" s="13"/>
      <c r="Q45" s="17"/>
      <c r="R45" s="15"/>
    </row>
    <row r="46" spans="1:18" ht="12.75">
      <c r="A46" s="16"/>
      <c r="B46" s="10"/>
      <c r="C46" s="10"/>
      <c r="D46" s="11"/>
      <c r="E46" s="12"/>
      <c r="F46" s="13"/>
      <c r="Q46" s="14"/>
      <c r="R46" s="15"/>
    </row>
    <row r="47" spans="1:18" ht="12.75">
      <c r="A47" s="16"/>
      <c r="B47" s="10"/>
      <c r="C47" s="10"/>
      <c r="D47" s="11"/>
      <c r="E47" s="12"/>
      <c r="F47" s="13"/>
      <c r="Q47" s="14"/>
      <c r="R47" s="15"/>
    </row>
    <row r="48" spans="1:18" ht="12.75">
      <c r="A48" s="16"/>
      <c r="B48" s="10"/>
      <c r="C48" s="10"/>
      <c r="D48" s="11"/>
      <c r="E48" s="12"/>
      <c r="F48" s="13"/>
      <c r="Q48" s="14"/>
      <c r="R48" s="15"/>
    </row>
    <row r="49" spans="1:18" ht="12.75">
      <c r="A49" s="16"/>
      <c r="B49" s="10"/>
      <c r="C49" s="10"/>
      <c r="D49" s="11"/>
      <c r="E49" s="12"/>
      <c r="F49" s="13"/>
      <c r="Q49" s="14"/>
      <c r="R49" s="15"/>
    </row>
    <row r="50" spans="1:18" ht="12.75">
      <c r="A50" s="16"/>
      <c r="B50" s="10"/>
      <c r="C50" s="10"/>
      <c r="D50" s="11"/>
      <c r="E50" s="12"/>
      <c r="F50" s="13"/>
      <c r="Q50" s="14"/>
      <c r="R50" s="15"/>
    </row>
    <row r="51" spans="1:18" ht="12.75">
      <c r="A51" s="16"/>
      <c r="B51" s="10"/>
      <c r="C51" s="10"/>
      <c r="D51" s="11"/>
      <c r="E51" s="12"/>
      <c r="F51" s="13"/>
      <c r="Q51" s="17"/>
      <c r="R51" s="15"/>
    </row>
    <row r="52" spans="1:18" ht="12.75">
      <c r="A52" s="16"/>
      <c r="B52" s="10"/>
      <c r="C52" s="10"/>
      <c r="D52" s="11"/>
      <c r="E52" s="12"/>
      <c r="F52" s="13"/>
      <c r="Q52" s="14"/>
      <c r="R52" s="15"/>
    </row>
    <row r="53" spans="1:18" ht="12.75">
      <c r="A53" s="16"/>
      <c r="B53" s="10"/>
      <c r="C53" s="10"/>
      <c r="D53" s="11"/>
      <c r="E53" s="12"/>
      <c r="F53" s="13"/>
      <c r="Q53" s="14"/>
      <c r="R53" s="15"/>
    </row>
    <row r="54" spans="1:18" ht="12.75">
      <c r="A54" s="16"/>
      <c r="B54" s="10"/>
      <c r="C54" s="10"/>
      <c r="D54" s="11"/>
      <c r="E54" s="12"/>
      <c r="F54" s="13"/>
      <c r="Q54" s="14"/>
      <c r="R54" s="15"/>
    </row>
    <row r="55" spans="1:18" ht="12.75">
      <c r="A55" s="16"/>
      <c r="B55" s="10"/>
      <c r="C55" s="10"/>
      <c r="D55" s="11"/>
      <c r="E55" s="12"/>
      <c r="F55" s="13"/>
      <c r="Q55" s="14"/>
      <c r="R55" s="15"/>
    </row>
    <row r="56" spans="1:18" ht="12.75">
      <c r="A56" s="16"/>
      <c r="B56" s="10"/>
      <c r="C56" s="10"/>
      <c r="D56" s="11"/>
      <c r="E56" s="12"/>
      <c r="F56" s="13"/>
      <c r="Q56" s="14"/>
      <c r="R56" s="15"/>
    </row>
    <row r="57" spans="1:18" ht="12.75">
      <c r="A57" s="16"/>
      <c r="B57" s="10"/>
      <c r="C57" s="10"/>
      <c r="D57" s="11"/>
      <c r="E57" s="12"/>
      <c r="F57" s="13"/>
      <c r="Q57" s="17"/>
      <c r="R57" s="15"/>
    </row>
    <row r="58" spans="1:18" ht="12.75">
      <c r="A58" s="16"/>
      <c r="B58" s="10"/>
      <c r="C58" s="10"/>
      <c r="D58" s="11"/>
      <c r="E58" s="12"/>
      <c r="F58" s="13"/>
      <c r="Q58" s="14"/>
      <c r="R58" s="15"/>
    </row>
    <row r="59" spans="1:18" ht="12.75">
      <c r="A59" s="16"/>
      <c r="B59" s="18"/>
      <c r="C59" s="18"/>
      <c r="D59" s="19"/>
      <c r="E59" s="20"/>
      <c r="F59" s="21"/>
      <c r="Q59" s="14"/>
      <c r="R59" s="15"/>
    </row>
    <row r="60" spans="1:18" ht="12.75">
      <c r="A60" s="16"/>
      <c r="B60" s="10"/>
      <c r="C60" s="10"/>
      <c r="D60" s="11"/>
      <c r="E60" s="12"/>
      <c r="F60" s="13"/>
      <c r="Q60" s="14"/>
      <c r="R60" s="15"/>
    </row>
    <row r="61" spans="1:18" ht="12.75">
      <c r="A61" s="16"/>
      <c r="B61" s="10"/>
      <c r="C61" s="10"/>
      <c r="D61" s="11"/>
      <c r="E61" s="12"/>
      <c r="F61" s="13"/>
      <c r="Q61" s="17"/>
      <c r="R61" s="15"/>
    </row>
    <row r="62" spans="1:18" ht="12.75">
      <c r="A62" s="16"/>
      <c r="B62" s="10"/>
      <c r="C62" s="10"/>
      <c r="D62" s="11"/>
      <c r="E62" s="12"/>
      <c r="F62" s="13"/>
      <c r="Q62" s="14"/>
      <c r="R62" s="15"/>
    </row>
    <row r="63" spans="1:18" ht="12.75">
      <c r="A63" s="16"/>
      <c r="B63" s="10"/>
      <c r="C63" s="10"/>
      <c r="D63" s="11"/>
      <c r="E63" s="12"/>
      <c r="F63" s="13"/>
      <c r="Q63" s="14"/>
      <c r="R63" s="15"/>
    </row>
    <row r="64" spans="1:18" ht="12.75">
      <c r="A64" s="16"/>
      <c r="B64" s="10"/>
      <c r="C64" s="10"/>
      <c r="D64" s="11"/>
      <c r="E64" s="12"/>
      <c r="F64" s="13"/>
      <c r="Q64" s="14"/>
      <c r="R64" s="15"/>
    </row>
    <row r="65" spans="1:18" ht="12.75">
      <c r="A65" s="16"/>
      <c r="B65" s="10"/>
      <c r="C65" s="10"/>
      <c r="D65" s="11"/>
      <c r="E65" s="12"/>
      <c r="F65" s="13"/>
      <c r="Q65" s="14"/>
      <c r="R65" s="15"/>
    </row>
    <row r="66" spans="1:18" ht="12.75">
      <c r="A66" s="16"/>
      <c r="B66" s="10"/>
      <c r="C66" s="10"/>
      <c r="D66" s="11"/>
      <c r="E66" s="12"/>
      <c r="F66" s="13"/>
      <c r="Q66" s="17"/>
      <c r="R66" s="15"/>
    </row>
    <row r="67" spans="1:18" ht="12.75">
      <c r="A67" s="16"/>
      <c r="B67" s="10"/>
      <c r="C67" s="10"/>
      <c r="D67" s="11"/>
      <c r="E67" s="12"/>
      <c r="F67" s="13"/>
      <c r="Q67" s="17"/>
      <c r="R67" s="15"/>
    </row>
    <row r="68" spans="1:18" ht="12.75">
      <c r="A68" s="16"/>
      <c r="B68" s="18"/>
      <c r="C68" s="18"/>
      <c r="D68" s="19"/>
      <c r="E68" s="20"/>
      <c r="F68" s="21"/>
      <c r="Q68" s="14"/>
      <c r="R68" s="15"/>
    </row>
    <row r="69" spans="1:18" ht="12.75">
      <c r="A69" s="16"/>
      <c r="B69" s="18"/>
      <c r="C69" s="18"/>
      <c r="D69" s="19"/>
      <c r="E69" s="20"/>
      <c r="F69" s="21"/>
      <c r="Q69" s="17"/>
      <c r="R69" s="15"/>
    </row>
    <row r="70" spans="1:18" ht="12.75">
      <c r="A70" s="16"/>
      <c r="B70" s="10"/>
      <c r="C70" s="10"/>
      <c r="D70" s="11"/>
      <c r="E70" s="12"/>
      <c r="F70" s="13"/>
      <c r="Q70" s="14"/>
      <c r="R70" s="15"/>
    </row>
    <row r="71" spans="1:18" ht="12.75">
      <c r="A71" s="16"/>
      <c r="B71" s="10"/>
      <c r="C71" s="10"/>
      <c r="D71" s="11"/>
      <c r="E71" s="12"/>
      <c r="F71" s="13"/>
      <c r="Q71" s="14"/>
      <c r="R71" s="15"/>
    </row>
    <row r="72" spans="1:18" ht="12.75">
      <c r="A72" s="16"/>
      <c r="B72" s="10"/>
      <c r="C72" s="10"/>
      <c r="D72" s="11"/>
      <c r="E72" s="12"/>
      <c r="F72" s="13"/>
      <c r="Q72" s="14"/>
      <c r="R72" s="15"/>
    </row>
    <row r="73" spans="1:18" ht="12.75">
      <c r="A73" s="16"/>
      <c r="B73" s="10"/>
      <c r="C73" s="10"/>
      <c r="D73" s="11"/>
      <c r="E73" s="12"/>
      <c r="F73" s="13"/>
      <c r="Q73" s="14"/>
      <c r="R73" s="15"/>
    </row>
    <row r="74" spans="1:18" ht="12.75">
      <c r="A74" s="16"/>
      <c r="B74" s="10"/>
      <c r="C74" s="10"/>
      <c r="D74" s="11"/>
      <c r="E74" s="12"/>
      <c r="F74" s="13"/>
      <c r="Q74" s="14"/>
      <c r="R74" s="15"/>
    </row>
    <row r="75" spans="1:18" ht="12.75">
      <c r="A75" s="16"/>
      <c r="B75" s="10"/>
      <c r="C75" s="10"/>
      <c r="D75" s="11"/>
      <c r="E75" s="12"/>
      <c r="F75" s="13"/>
      <c r="Q75" s="17"/>
      <c r="R75" s="15"/>
    </row>
    <row r="76" spans="1:18" ht="12.75">
      <c r="A76" s="16"/>
      <c r="B76" s="10"/>
      <c r="C76" s="10"/>
      <c r="D76" s="11"/>
      <c r="E76" s="12"/>
      <c r="F76" s="13"/>
      <c r="Q76" s="17"/>
      <c r="R76" s="15"/>
    </row>
    <row r="77" spans="1:18" ht="12.75">
      <c r="A77" s="16"/>
      <c r="B77" s="10"/>
      <c r="C77" s="10"/>
      <c r="D77" s="11"/>
      <c r="E77" s="12"/>
      <c r="F77" s="13"/>
      <c r="Q77" s="17"/>
      <c r="R77" s="15"/>
    </row>
    <row r="78" spans="1:18" ht="12.75">
      <c r="A78" s="16"/>
      <c r="B78" s="10"/>
      <c r="C78" s="10"/>
      <c r="D78" s="11"/>
      <c r="E78" s="12"/>
      <c r="F78" s="13"/>
      <c r="Q78" s="14"/>
      <c r="R78" s="15"/>
    </row>
    <row r="79" spans="1:18" ht="12.75">
      <c r="A79" s="16"/>
      <c r="B79" s="10"/>
      <c r="C79" s="10"/>
      <c r="D79" s="11"/>
      <c r="E79" s="12"/>
      <c r="F79" s="13"/>
      <c r="Q79" s="14"/>
      <c r="R79" s="15"/>
    </row>
    <row r="80" spans="1:18" ht="12.75">
      <c r="A80" s="16"/>
      <c r="B80" s="10"/>
      <c r="C80" s="10"/>
      <c r="D80" s="11"/>
      <c r="E80" s="12"/>
      <c r="F80" s="13"/>
      <c r="Q80" s="17"/>
      <c r="R80" s="15"/>
    </row>
    <row r="81" spans="1:18" ht="12.75">
      <c r="A81" s="16"/>
      <c r="B81" s="10"/>
      <c r="C81" s="10"/>
      <c r="D81" s="11"/>
      <c r="E81" s="12"/>
      <c r="F81" s="13"/>
      <c r="Q81" s="17"/>
      <c r="R81" s="15"/>
    </row>
    <row r="82" spans="1:18" ht="12.75">
      <c r="A82" s="16"/>
      <c r="B82" s="10"/>
      <c r="C82" s="10"/>
      <c r="D82" s="11"/>
      <c r="E82" s="12"/>
      <c r="F82" s="13"/>
      <c r="Q82" s="17"/>
      <c r="R82" s="15"/>
    </row>
    <row r="83" spans="1:18" ht="12.75">
      <c r="A83" s="16"/>
      <c r="B83" s="10"/>
      <c r="C83" s="10"/>
      <c r="D83" s="11"/>
      <c r="E83" s="12"/>
      <c r="F83" s="13"/>
      <c r="Q83" s="17"/>
      <c r="R83" s="15"/>
    </row>
    <row r="87" spans="2:18" ht="12.75">
      <c r="B87" s="10"/>
      <c r="C87" s="10"/>
      <c r="D87" s="11"/>
      <c r="E87" s="12"/>
      <c r="F87" s="13"/>
      <c r="Q87" s="11"/>
      <c r="R87" s="22"/>
    </row>
    <row r="88" spans="1:18" ht="12.75">
      <c r="A88" s="23"/>
      <c r="B88" s="18"/>
      <c r="C88" s="18"/>
      <c r="D88" s="19"/>
      <c r="E88" s="20"/>
      <c r="F88" s="21"/>
      <c r="Q88" s="11"/>
      <c r="R88" s="24"/>
    </row>
    <row r="89" spans="1:18" ht="12.75">
      <c r="A89" s="16"/>
      <c r="B89" s="18"/>
      <c r="C89" s="18"/>
      <c r="D89" s="19"/>
      <c r="E89" s="20"/>
      <c r="F89" s="21"/>
      <c r="Q89" s="25"/>
      <c r="R89" s="24"/>
    </row>
    <row r="90" spans="1:18" ht="12.75">
      <c r="A90" s="16"/>
      <c r="B90" s="18"/>
      <c r="C90" s="18"/>
      <c r="D90" s="19"/>
      <c r="E90" s="20"/>
      <c r="F90" s="21"/>
      <c r="Q90" s="11"/>
      <c r="R90" s="24"/>
    </row>
    <row r="91" spans="1:18" ht="12.75">
      <c r="A91" s="16"/>
      <c r="B91" s="18"/>
      <c r="C91" s="18"/>
      <c r="D91" s="19"/>
      <c r="E91" s="20"/>
      <c r="F91" s="21"/>
      <c r="Q91" s="11"/>
      <c r="R91" s="24"/>
    </row>
    <row r="92" spans="1:18" ht="12.75">
      <c r="A92" s="16"/>
      <c r="B92" s="18"/>
      <c r="C92" s="18"/>
      <c r="D92" s="19"/>
      <c r="E92" s="20"/>
      <c r="F92" s="21"/>
      <c r="Q92" s="11"/>
      <c r="R92" s="24"/>
    </row>
    <row r="93" spans="1:18" ht="12.75">
      <c r="A93" s="16"/>
      <c r="B93" s="18"/>
      <c r="C93" s="18"/>
      <c r="D93" s="19"/>
      <c r="E93" s="20"/>
      <c r="F93" s="21"/>
      <c r="Q93" s="11"/>
      <c r="R93" s="24"/>
    </row>
    <row r="94" spans="1:18" ht="12.75">
      <c r="A94" s="16"/>
      <c r="B94" s="18"/>
      <c r="C94" s="18"/>
      <c r="D94" s="19"/>
      <c r="E94" s="20"/>
      <c r="F94" s="21"/>
      <c r="Q94" s="25"/>
      <c r="R94" s="24"/>
    </row>
    <row r="95" spans="1:18" ht="12.75">
      <c r="A95" s="16"/>
      <c r="B95" s="18"/>
      <c r="C95" s="18"/>
      <c r="D95" s="19"/>
      <c r="E95" s="20"/>
      <c r="F95" s="21"/>
      <c r="Q95" s="11"/>
      <c r="R95" s="24"/>
    </row>
    <row r="96" spans="1:18" ht="12.75">
      <c r="A96" s="16"/>
      <c r="B96" s="18"/>
      <c r="C96" s="18"/>
      <c r="D96" s="19"/>
      <c r="E96" s="20"/>
      <c r="F96" s="21"/>
      <c r="Q96" s="11"/>
      <c r="R96" s="24"/>
    </row>
    <row r="97" spans="1:18" ht="12.75">
      <c r="A97" s="16"/>
      <c r="B97" s="18"/>
      <c r="C97" s="18"/>
      <c r="D97" s="19"/>
      <c r="E97" s="20"/>
      <c r="F97" s="21"/>
      <c r="Q97" s="25"/>
      <c r="R97" s="24"/>
    </row>
    <row r="98" spans="1:18" ht="12.75">
      <c r="A98" s="16"/>
      <c r="B98" s="18"/>
      <c r="C98" s="18"/>
      <c r="D98" s="19"/>
      <c r="E98" s="20"/>
      <c r="F98" s="21"/>
      <c r="Q98" s="11"/>
      <c r="R98" s="24"/>
    </row>
    <row r="99" spans="1:18" ht="12.75">
      <c r="A99" s="23"/>
      <c r="B99" s="10"/>
      <c r="C99" s="10"/>
      <c r="D99" s="11"/>
      <c r="E99" s="12"/>
      <c r="F99" s="13"/>
      <c r="Q99" s="17"/>
      <c r="R99" s="15"/>
    </row>
    <row r="100" spans="1:18" ht="12.75">
      <c r="A100" s="23"/>
      <c r="B100" s="10"/>
      <c r="C100" s="10"/>
      <c r="D100" s="11"/>
      <c r="E100" s="12"/>
      <c r="F100" s="13"/>
      <c r="Q100" s="17"/>
      <c r="R100" s="15"/>
    </row>
    <row r="101" spans="1:18" ht="12.75">
      <c r="A101" s="23"/>
      <c r="B101" s="10"/>
      <c r="C101" s="10"/>
      <c r="D101" s="11"/>
      <c r="E101" s="12"/>
      <c r="F101" s="13"/>
      <c r="Q101" s="17"/>
      <c r="R101" s="15"/>
    </row>
    <row r="102" spans="1:18" ht="12.75">
      <c r="A102" s="23"/>
      <c r="B102" s="10"/>
      <c r="C102" s="10"/>
      <c r="D102" s="11"/>
      <c r="E102" s="12"/>
      <c r="F102" s="13"/>
      <c r="Q102" s="17"/>
      <c r="R102" s="15"/>
    </row>
    <row r="103" spans="1:18" ht="12.75">
      <c r="A103" s="23"/>
      <c r="B103" s="10"/>
      <c r="C103" s="10"/>
      <c r="D103" s="11"/>
      <c r="E103" s="12"/>
      <c r="F103" s="13"/>
      <c r="Q103" s="17"/>
      <c r="R103" s="15"/>
    </row>
    <row r="104" spans="1:18" ht="12.75">
      <c r="A104" s="16"/>
      <c r="B104" s="18"/>
      <c r="C104" s="18"/>
      <c r="D104" s="19"/>
      <c r="E104" s="20"/>
      <c r="F104" s="21"/>
      <c r="Q104" s="17"/>
      <c r="R104" s="15"/>
    </row>
    <row r="105" spans="1:18" ht="12.75">
      <c r="A105" s="23"/>
      <c r="B105" s="10"/>
      <c r="C105" s="10"/>
      <c r="D105" s="11"/>
      <c r="E105" s="12"/>
      <c r="F105" s="13"/>
      <c r="Q105" s="17"/>
      <c r="R105" s="15"/>
    </row>
    <row r="106" spans="1:18" ht="12.75">
      <c r="A106" s="23"/>
      <c r="B106" s="18"/>
      <c r="C106" s="18"/>
      <c r="D106" s="19"/>
      <c r="E106" s="20"/>
      <c r="F106" s="21"/>
      <c r="Q106" s="17"/>
      <c r="R106" s="15"/>
    </row>
    <row r="107" spans="1:18" ht="12.75">
      <c r="A107" s="23"/>
      <c r="B107" s="18"/>
      <c r="C107" s="18"/>
      <c r="D107" s="19"/>
      <c r="E107" s="20"/>
      <c r="F107" s="21"/>
      <c r="Q107" s="17"/>
      <c r="R107" s="15"/>
    </row>
    <row r="108" spans="1:18" ht="12.75">
      <c r="A108" s="16"/>
      <c r="B108" s="10"/>
      <c r="C108" s="10"/>
      <c r="D108" s="11"/>
      <c r="E108" s="12"/>
      <c r="F108" s="13"/>
      <c r="Q108" s="17"/>
      <c r="R108" s="15"/>
    </row>
    <row r="109" spans="1:18" ht="12.75">
      <c r="A109" s="26"/>
      <c r="B109" s="27"/>
      <c r="C109" s="27"/>
      <c r="D109" s="25"/>
      <c r="E109" s="28"/>
      <c r="F109" s="29"/>
      <c r="Q109" s="17"/>
      <c r="R109" s="15"/>
    </row>
    <row r="110" spans="1:18" ht="12.75">
      <c r="A110" s="16"/>
      <c r="B110" s="27"/>
      <c r="C110" s="27"/>
      <c r="D110" s="25"/>
      <c r="E110" s="28"/>
      <c r="F110" s="29"/>
      <c r="Q110" s="14"/>
      <c r="R110" s="15"/>
    </row>
    <row r="111" spans="1:18" ht="12.75">
      <c r="A111" s="16"/>
      <c r="B111" s="27"/>
      <c r="C111" s="27"/>
      <c r="D111" s="25"/>
      <c r="E111" s="28"/>
      <c r="F111" s="29"/>
      <c r="Q111" s="17"/>
      <c r="R111" s="15"/>
    </row>
    <row r="112" spans="1:18" ht="12.75">
      <c r="A112" s="26"/>
      <c r="B112" s="27"/>
      <c r="C112" s="27"/>
      <c r="D112" s="25"/>
      <c r="E112" s="28"/>
      <c r="F112" s="29"/>
      <c r="Q112" s="17"/>
      <c r="R112" s="15"/>
    </row>
    <row r="113" spans="1:18" ht="12.75">
      <c r="A113" s="16"/>
      <c r="B113" s="27"/>
      <c r="C113" s="27"/>
      <c r="D113" s="25"/>
      <c r="E113" s="28"/>
      <c r="F113" s="29"/>
      <c r="Q113" s="14"/>
      <c r="R113" s="15"/>
    </row>
    <row r="114" spans="1:18" ht="12.75">
      <c r="A114" s="16"/>
      <c r="B114" s="27"/>
      <c r="C114" s="27"/>
      <c r="D114" s="25"/>
      <c r="E114" s="28"/>
      <c r="F114" s="29"/>
      <c r="Q114" s="17"/>
      <c r="R114" s="15"/>
    </row>
    <row r="115" spans="1:18" ht="12.75">
      <c r="A115" s="16"/>
      <c r="B115" s="27"/>
      <c r="C115" s="27"/>
      <c r="D115" s="25"/>
      <c r="E115" s="28"/>
      <c r="F115" s="29"/>
      <c r="Q115" s="17"/>
      <c r="R115" s="15"/>
    </row>
    <row r="116" spans="1:18" ht="12.75">
      <c r="A116" s="16"/>
      <c r="B116" s="27"/>
      <c r="C116" s="27"/>
      <c r="D116" s="25"/>
      <c r="E116" s="28"/>
      <c r="F116" s="29"/>
      <c r="Q116" s="17"/>
      <c r="R116" s="15"/>
    </row>
    <row r="117" spans="1:18" ht="12.75">
      <c r="A117" s="16"/>
      <c r="B117" s="27"/>
      <c r="C117" s="27"/>
      <c r="D117" s="25"/>
      <c r="E117" s="28"/>
      <c r="F117" s="29"/>
      <c r="Q117" s="17"/>
      <c r="R117" s="15"/>
    </row>
    <row r="154" spans="1:17" ht="12.75">
      <c r="A154" s="23"/>
      <c r="B154" s="10"/>
      <c r="C154" s="10"/>
      <c r="D154" s="11"/>
      <c r="E154" s="12"/>
      <c r="F154" s="13"/>
      <c r="Q154" s="14"/>
    </row>
    <row r="155" spans="1:18" ht="12.75">
      <c r="A155" s="16"/>
      <c r="B155" s="10"/>
      <c r="C155" s="10"/>
      <c r="D155" s="11"/>
      <c r="E155" s="12"/>
      <c r="F155" s="13"/>
      <c r="Q155" s="17"/>
      <c r="R155" s="15"/>
    </row>
    <row r="156" spans="1:18" ht="12.75">
      <c r="A156" s="16"/>
      <c r="B156" s="10"/>
      <c r="C156" s="10"/>
      <c r="D156" s="11"/>
      <c r="E156" s="12"/>
      <c r="F156" s="13"/>
      <c r="Q156" s="17"/>
      <c r="R156" s="15"/>
    </row>
    <row r="157" spans="1:18" ht="12.75">
      <c r="A157" s="16"/>
      <c r="B157" s="10"/>
      <c r="C157" s="10"/>
      <c r="D157" s="11"/>
      <c r="E157" s="12"/>
      <c r="F157" s="13"/>
      <c r="Q157" s="14"/>
      <c r="R157" s="15"/>
    </row>
    <row r="158" spans="1:18" ht="12.75">
      <c r="A158" s="16"/>
      <c r="B158" s="10"/>
      <c r="C158" s="10"/>
      <c r="D158" s="11"/>
      <c r="E158" s="12"/>
      <c r="F158" s="13"/>
      <c r="Q158" s="17"/>
      <c r="R158" s="15"/>
    </row>
    <row r="159" spans="1:18" ht="12.75">
      <c r="A159" s="16"/>
      <c r="B159" s="18"/>
      <c r="C159" s="18"/>
      <c r="D159" s="19"/>
      <c r="E159" s="20"/>
      <c r="F159" s="21"/>
      <c r="Q159" s="17"/>
      <c r="R159" s="15"/>
    </row>
    <row r="160" spans="1:18" ht="12.75">
      <c r="A160" s="16"/>
      <c r="B160" s="10"/>
      <c r="C160" s="10"/>
      <c r="D160" s="11"/>
      <c r="E160" s="12"/>
      <c r="F160" s="13"/>
      <c r="Q160" s="17"/>
      <c r="R160" s="15"/>
    </row>
    <row r="161" spans="1:18" ht="12.75">
      <c r="A161" s="16"/>
      <c r="B161" s="10"/>
      <c r="C161" s="10"/>
      <c r="D161" s="11"/>
      <c r="E161" s="12"/>
      <c r="F161" s="13"/>
      <c r="Q161" s="17"/>
      <c r="R161" s="15"/>
    </row>
    <row r="162" spans="1:18" ht="12.75">
      <c r="A162" s="16"/>
      <c r="B162" s="10"/>
      <c r="C162" s="10"/>
      <c r="D162" s="11"/>
      <c r="E162" s="12"/>
      <c r="F162" s="13"/>
      <c r="Q162" s="14"/>
      <c r="R162" s="15"/>
    </row>
    <row r="163" spans="1:18" ht="12.75">
      <c r="A163" s="16"/>
      <c r="B163" s="10"/>
      <c r="C163" s="10"/>
      <c r="D163" s="11"/>
      <c r="E163" s="12"/>
      <c r="F163" s="13"/>
      <c r="Q163" s="17"/>
      <c r="R163" s="15"/>
    </row>
    <row r="164" spans="1:18" ht="12.75">
      <c r="A164" s="16"/>
      <c r="B164" s="10"/>
      <c r="C164" s="10"/>
      <c r="D164" s="11"/>
      <c r="E164" s="12"/>
      <c r="F164" s="13"/>
      <c r="Q164" s="14"/>
      <c r="R164" s="15"/>
    </row>
  </sheetData>
  <sheetProtection selectLockedCells="1" selectUnlockedCells="1"/>
  <mergeCells count="6">
    <mergeCell ref="B1:K1"/>
    <mergeCell ref="B2:K2"/>
    <mergeCell ref="B36:K36"/>
    <mergeCell ref="B5:F5"/>
    <mergeCell ref="G5:K5"/>
    <mergeCell ref="L5:R5"/>
  </mergeCells>
  <printOptions/>
  <pageMargins left="0.75" right="0.75" top="1" bottom="1" header="0.511805555555556" footer="0.511805555555556"/>
  <pageSetup horizontalDpi="300" verticalDpi="300" orientation="landscape" scale="75" r:id="rId1"/>
  <headerFooter alignWithMargins="0">
    <oddHeader>&amp;LPhysical and Chemical Data&amp;CLake Michigan Current Data-Spring&amp;RPage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8" customWidth="1"/>
    <col min="2" max="3" width="15.00390625" style="1" customWidth="1"/>
    <col min="4" max="6" width="15.00390625" style="0" customWidth="1"/>
    <col min="7" max="7" width="15.00390625" style="2" customWidth="1"/>
    <col min="8" max="8" width="15.00390625" style="0" customWidth="1"/>
  </cols>
  <sheetData>
    <row r="1" spans="1:21" ht="23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4" ht="13.5" thickBot="1">
      <c r="A4" t="s">
        <v>2</v>
      </c>
    </row>
    <row r="5" spans="1:8" s="30" customFormat="1" ht="26.25" thickBot="1">
      <c r="A5" s="73" t="s">
        <v>6</v>
      </c>
      <c r="B5" s="71" t="s">
        <v>7</v>
      </c>
      <c r="C5" s="71" t="s">
        <v>8</v>
      </c>
      <c r="D5" s="65" t="s">
        <v>9</v>
      </c>
      <c r="E5" s="66" t="s">
        <v>10</v>
      </c>
      <c r="F5" s="69" t="s">
        <v>11</v>
      </c>
      <c r="G5" s="65" t="s">
        <v>13</v>
      </c>
      <c r="H5" s="72" t="s">
        <v>14</v>
      </c>
    </row>
    <row r="6" spans="1:8" ht="13.5" customHeight="1">
      <c r="A6" s="74">
        <v>30525.666666666668</v>
      </c>
      <c r="B6" s="106">
        <v>42.849</v>
      </c>
      <c r="C6" s="111">
        <f>-86.787</f>
        <v>-86.787</v>
      </c>
      <c r="D6" s="115">
        <v>0</v>
      </c>
      <c r="E6" s="115">
        <v>0</v>
      </c>
      <c r="F6" s="115">
        <v>0</v>
      </c>
      <c r="G6" s="119">
        <v>13.2</v>
      </c>
      <c r="H6" s="78">
        <v>173</v>
      </c>
    </row>
    <row r="7" spans="1:8" ht="13.5" customHeight="1">
      <c r="A7" s="74">
        <v>30526.666666666668</v>
      </c>
      <c r="B7" s="107">
        <v>42.835</v>
      </c>
      <c r="C7" s="112">
        <v>-86.799</v>
      </c>
      <c r="D7" s="116">
        <v>2.1</v>
      </c>
      <c r="E7" s="116"/>
      <c r="F7" s="116">
        <v>136</v>
      </c>
      <c r="G7" s="120">
        <v>7</v>
      </c>
      <c r="H7" s="79">
        <v>196</v>
      </c>
    </row>
    <row r="8" spans="1:8" ht="13.5" customHeight="1">
      <c r="A8" s="74">
        <v>30527.666666666668</v>
      </c>
      <c r="B8" s="107">
        <v>42.867</v>
      </c>
      <c r="C8" s="112">
        <v>-86.795</v>
      </c>
      <c r="D8" s="116">
        <v>3.5</v>
      </c>
      <c r="E8" s="116"/>
      <c r="F8" s="116">
        <v>5</v>
      </c>
      <c r="G8" s="120">
        <v>5.8</v>
      </c>
      <c r="H8" s="79">
        <v>87</v>
      </c>
    </row>
    <row r="9" spans="1:8" ht="13.5" customHeight="1">
      <c r="A9" s="75">
        <v>30528.666666666668</v>
      </c>
      <c r="B9" s="107">
        <v>42.821</v>
      </c>
      <c r="C9" s="112">
        <v>-86.8</v>
      </c>
      <c r="D9" s="116">
        <v>5.1</v>
      </c>
      <c r="E9" s="116"/>
      <c r="F9" s="116">
        <v>184</v>
      </c>
      <c r="G9" s="120">
        <v>9.7</v>
      </c>
      <c r="H9" s="79">
        <v>223</v>
      </c>
    </row>
    <row r="10" spans="1:8" ht="13.5" customHeight="1">
      <c r="A10" s="76">
        <v>30529.666666666668</v>
      </c>
      <c r="B10" s="107">
        <v>42.768</v>
      </c>
      <c r="C10" s="112">
        <f>-86.838</f>
        <v>-86.838</v>
      </c>
      <c r="D10" s="116">
        <v>6.7</v>
      </c>
      <c r="E10" s="116"/>
      <c r="F10" s="116">
        <v>207</v>
      </c>
      <c r="G10" s="120">
        <v>13.4</v>
      </c>
      <c r="H10" s="79">
        <v>301</v>
      </c>
    </row>
    <row r="11" spans="1:8" ht="13.5" customHeight="1">
      <c r="A11" s="76">
        <v>30530.666666666668</v>
      </c>
      <c r="B11" s="108">
        <v>42.741</v>
      </c>
      <c r="C11" s="112">
        <f>-86.827</f>
        <v>-86.827</v>
      </c>
      <c r="D11" s="116">
        <v>3.1</v>
      </c>
      <c r="E11" s="116"/>
      <c r="F11" s="116">
        <v>163</v>
      </c>
      <c r="G11" s="120">
        <v>8.6</v>
      </c>
      <c r="H11" s="79">
        <v>123</v>
      </c>
    </row>
    <row r="12" spans="1:8" ht="13.5" customHeight="1">
      <c r="A12" s="76">
        <v>30532.666666666668</v>
      </c>
      <c r="B12" s="109">
        <v>42.751</v>
      </c>
      <c r="C12" s="112">
        <v>-86.781</v>
      </c>
      <c r="D12" s="116">
        <v>3.9</v>
      </c>
      <c r="E12" s="116"/>
      <c r="F12" s="116">
        <v>73</v>
      </c>
      <c r="G12" s="120">
        <v>9.8</v>
      </c>
      <c r="H12" s="79">
        <v>11</v>
      </c>
    </row>
    <row r="13" spans="1:8" ht="13.5" customHeight="1">
      <c r="A13" s="76">
        <v>30533.666666666668</v>
      </c>
      <c r="B13" s="108">
        <v>42.726</v>
      </c>
      <c r="C13" s="112">
        <f>-86.828</f>
        <v>-86.828</v>
      </c>
      <c r="D13" s="116">
        <v>4.7</v>
      </c>
      <c r="E13" s="116"/>
      <c r="F13" s="116">
        <v>234</v>
      </c>
      <c r="G13" s="120">
        <v>7.4</v>
      </c>
      <c r="H13" s="79">
        <v>87</v>
      </c>
    </row>
    <row r="14" spans="1:8" ht="13.5" customHeight="1">
      <c r="A14" s="76">
        <v>30535.666666666668</v>
      </c>
      <c r="B14" s="108">
        <v>42.682</v>
      </c>
      <c r="C14" s="112">
        <f>-86.94</f>
        <v>-86.94</v>
      </c>
      <c r="D14" s="116">
        <v>10</v>
      </c>
      <c r="E14" s="116"/>
      <c r="F14" s="116">
        <v>241</v>
      </c>
      <c r="G14" s="120">
        <v>7</v>
      </c>
      <c r="H14" s="79">
        <v>16</v>
      </c>
    </row>
    <row r="15" spans="1:8" ht="13.5" customHeight="1">
      <c r="A15" s="76">
        <v>30536.666666666668</v>
      </c>
      <c r="B15" s="108">
        <v>42.664</v>
      </c>
      <c r="C15" s="112">
        <f>-86.885</f>
        <v>-86.885</v>
      </c>
      <c r="D15" s="116">
        <v>4.9</v>
      </c>
      <c r="E15" s="116"/>
      <c r="F15" s="116">
        <v>113</v>
      </c>
      <c r="G15" s="120">
        <v>14</v>
      </c>
      <c r="H15" s="79">
        <v>251</v>
      </c>
    </row>
    <row r="16" spans="1:8" ht="13.5" customHeight="1">
      <c r="A16" s="76">
        <v>30537.666666666668</v>
      </c>
      <c r="B16" s="108">
        <v>42.667</v>
      </c>
      <c r="C16" s="112">
        <f>-86.958</f>
        <v>-86.958</v>
      </c>
      <c r="D16" s="116">
        <v>6.2</v>
      </c>
      <c r="E16" s="116"/>
      <c r="F16" s="116">
        <v>252</v>
      </c>
      <c r="G16" s="120">
        <v>11.5</v>
      </c>
      <c r="H16" s="79">
        <v>45</v>
      </c>
    </row>
    <row r="17" spans="1:8" ht="13.5" customHeight="1">
      <c r="A17" s="76">
        <v>30539.666666666668</v>
      </c>
      <c r="B17" s="108">
        <v>42.592</v>
      </c>
      <c r="C17" s="112">
        <f>-87.018</f>
        <v>-87.018</v>
      </c>
      <c r="D17" s="116">
        <v>9.7</v>
      </c>
      <c r="E17" s="116"/>
      <c r="F17" s="116">
        <v>210</v>
      </c>
      <c r="G17" s="120">
        <v>24.7</v>
      </c>
      <c r="H17" s="79">
        <v>356</v>
      </c>
    </row>
    <row r="18" spans="1:8" ht="13.5" customHeight="1">
      <c r="A18" s="76">
        <v>30540.666666666668</v>
      </c>
      <c r="B18" s="108">
        <v>42.6</v>
      </c>
      <c r="C18" s="112">
        <f>-87.178</f>
        <v>-87.178</v>
      </c>
      <c r="D18" s="116">
        <v>13</v>
      </c>
      <c r="E18" s="116"/>
      <c r="F18" s="116">
        <v>273</v>
      </c>
      <c r="G18" s="120">
        <v>8.4</v>
      </c>
      <c r="H18" s="79">
        <v>16</v>
      </c>
    </row>
    <row r="19" spans="1:8" ht="13.5" customHeight="1">
      <c r="A19" s="76">
        <v>30541.666666666668</v>
      </c>
      <c r="B19" s="108">
        <v>42.641</v>
      </c>
      <c r="C19" s="112">
        <f>-87.186</f>
        <v>-87.186</v>
      </c>
      <c r="D19" s="116">
        <v>4.6</v>
      </c>
      <c r="E19" s="116"/>
      <c r="F19" s="116">
        <v>351</v>
      </c>
      <c r="G19" s="121">
        <v>0</v>
      </c>
      <c r="H19" s="79">
        <v>355</v>
      </c>
    </row>
    <row r="20" spans="1:8" ht="13.5" customHeight="1">
      <c r="A20" s="76">
        <v>30542.666666666668</v>
      </c>
      <c r="B20" s="108">
        <v>42.581</v>
      </c>
      <c r="C20" s="112">
        <v>-87.097</v>
      </c>
      <c r="D20" s="116">
        <v>9.9</v>
      </c>
      <c r="E20" s="116"/>
      <c r="F20" s="116">
        <v>132</v>
      </c>
      <c r="G20" s="120">
        <v>10.6</v>
      </c>
      <c r="H20" s="79">
        <v>205</v>
      </c>
    </row>
    <row r="21" spans="1:8" ht="13.5" customHeight="1">
      <c r="A21" s="76">
        <v>30543.666666666668</v>
      </c>
      <c r="B21" s="108">
        <v>42.623</v>
      </c>
      <c r="C21" s="112">
        <f>-87.11</f>
        <v>-87.11</v>
      </c>
      <c r="D21" s="116">
        <v>4.8</v>
      </c>
      <c r="E21" s="116"/>
      <c r="F21" s="116">
        <v>347</v>
      </c>
      <c r="G21" s="120">
        <v>6.5</v>
      </c>
      <c r="H21" s="79">
        <v>203</v>
      </c>
    </row>
    <row r="22" spans="1:8" ht="13.5" customHeight="1">
      <c r="A22" s="76">
        <v>30544.666666666668</v>
      </c>
      <c r="B22" s="108">
        <v>42.609</v>
      </c>
      <c r="C22" s="112">
        <f>-86.991</f>
        <v>-86.991</v>
      </c>
      <c r="D22" s="116">
        <v>9.9</v>
      </c>
      <c r="E22" s="116"/>
      <c r="F22" s="116">
        <v>99</v>
      </c>
      <c r="G22" s="120">
        <v>7.4</v>
      </c>
      <c r="H22" s="79">
        <v>215</v>
      </c>
    </row>
    <row r="23" spans="1:8" ht="13.5" customHeight="1">
      <c r="A23" s="76">
        <v>30545.666666666668</v>
      </c>
      <c r="B23" s="108">
        <v>42.631</v>
      </c>
      <c r="C23" s="112">
        <f>-86.964</f>
        <v>-86.964</v>
      </c>
      <c r="D23" s="116">
        <v>3.3</v>
      </c>
      <c r="E23" s="116"/>
      <c r="F23" s="116">
        <v>42</v>
      </c>
      <c r="G23" s="120">
        <v>20.9</v>
      </c>
      <c r="H23" s="79">
        <v>205</v>
      </c>
    </row>
    <row r="24" spans="1:8" ht="13.5" customHeight="1">
      <c r="A24" s="76">
        <v>30546.666666666668</v>
      </c>
      <c r="B24" s="108">
        <v>42.599</v>
      </c>
      <c r="C24" s="112">
        <f>-86.854</f>
        <v>-86.854</v>
      </c>
      <c r="D24" s="116">
        <v>9.7</v>
      </c>
      <c r="E24" s="116"/>
      <c r="F24" s="116">
        <v>111</v>
      </c>
      <c r="G24" s="120">
        <v>9.4</v>
      </c>
      <c r="H24" s="79">
        <v>345</v>
      </c>
    </row>
    <row r="25" spans="1:8" ht="13.5" customHeight="1">
      <c r="A25" s="76">
        <v>30547.666666666668</v>
      </c>
      <c r="B25" s="108">
        <v>42.606</v>
      </c>
      <c r="C25" s="112">
        <f>-86.823</f>
        <v>-86.823</v>
      </c>
      <c r="D25" s="116">
        <v>2.7</v>
      </c>
      <c r="E25" s="116"/>
      <c r="F25" s="116">
        <v>72</v>
      </c>
      <c r="G25" s="121">
        <v>13</v>
      </c>
      <c r="H25" s="79">
        <v>207</v>
      </c>
    </row>
    <row r="26" spans="1:8" ht="13.5" customHeight="1">
      <c r="A26" s="76">
        <v>30548.666666666668</v>
      </c>
      <c r="B26" s="108">
        <v>42.618</v>
      </c>
      <c r="C26" s="112">
        <f>-86.853</f>
        <v>-86.853</v>
      </c>
      <c r="D26" s="116">
        <v>2.8</v>
      </c>
      <c r="E26" s="116"/>
      <c r="F26" s="116">
        <v>298</v>
      </c>
      <c r="G26" s="120">
        <v>8.6</v>
      </c>
      <c r="H26" s="79">
        <v>19</v>
      </c>
    </row>
    <row r="27" spans="1:8" ht="13.5" customHeight="1">
      <c r="A27" s="76">
        <v>30549.666666666668</v>
      </c>
      <c r="B27" s="108">
        <v>42.676</v>
      </c>
      <c r="C27" s="112">
        <f>-86.814</f>
        <v>-86.814</v>
      </c>
      <c r="D27" s="116">
        <v>7.2</v>
      </c>
      <c r="E27" s="116"/>
      <c r="F27" s="116">
        <v>25</v>
      </c>
      <c r="G27" s="120">
        <v>14.7</v>
      </c>
      <c r="H27" s="79">
        <v>159</v>
      </c>
    </row>
    <row r="28" spans="1:8" ht="13.5" customHeight="1">
      <c r="A28" s="76">
        <v>30550.666666666668</v>
      </c>
      <c r="B28" s="108">
        <v>42.604</v>
      </c>
      <c r="C28" s="112">
        <v>-86.753</v>
      </c>
      <c r="D28" s="116">
        <v>9.4</v>
      </c>
      <c r="E28" s="116"/>
      <c r="F28" s="116">
        <v>148</v>
      </c>
      <c r="G28" s="120">
        <v>9.1</v>
      </c>
      <c r="H28" s="79">
        <v>327</v>
      </c>
    </row>
    <row r="29" spans="1:8" ht="13.5" customHeight="1">
      <c r="A29" s="76">
        <v>30551.666666666668</v>
      </c>
      <c r="B29" s="108">
        <v>42.662</v>
      </c>
      <c r="C29" s="112">
        <f>-86.802</f>
        <v>-86.802</v>
      </c>
      <c r="D29" s="116">
        <v>7.6</v>
      </c>
      <c r="E29" s="116"/>
      <c r="F29" s="116">
        <v>328</v>
      </c>
      <c r="G29" s="120">
        <v>7.7</v>
      </c>
      <c r="H29" s="79">
        <v>68</v>
      </c>
    </row>
    <row r="30" spans="1:8" ht="13.5" customHeight="1">
      <c r="A30" s="76">
        <v>30552.666666666668</v>
      </c>
      <c r="B30" s="108">
        <v>42.644</v>
      </c>
      <c r="C30" s="112">
        <f>-86.765</f>
        <v>-86.765</v>
      </c>
      <c r="D30" s="116">
        <v>3.6</v>
      </c>
      <c r="E30" s="116"/>
      <c r="F30" s="116">
        <v>123</v>
      </c>
      <c r="G30" s="120">
        <v>8</v>
      </c>
      <c r="H30" s="79">
        <v>155</v>
      </c>
    </row>
    <row r="31" spans="1:8" ht="13.5" customHeight="1">
      <c r="A31" s="76">
        <v>30554.666666666668</v>
      </c>
      <c r="B31" s="108">
        <v>42.686</v>
      </c>
      <c r="C31" s="112">
        <f>-86.733</f>
        <v>-86.733</v>
      </c>
      <c r="D31" s="116">
        <v>5.4</v>
      </c>
      <c r="E31" s="116"/>
      <c r="F31" s="116">
        <v>29</v>
      </c>
      <c r="G31" s="121">
        <v>4.5</v>
      </c>
      <c r="H31" s="79">
        <v>223</v>
      </c>
    </row>
    <row r="32" spans="1:8" ht="13.5" customHeight="1">
      <c r="A32" s="76">
        <v>30555.666666666668</v>
      </c>
      <c r="B32" s="108">
        <v>42.659</v>
      </c>
      <c r="C32" s="112">
        <f>-86.672</f>
        <v>-86.672</v>
      </c>
      <c r="D32" s="116">
        <v>5.8</v>
      </c>
      <c r="E32" s="116"/>
      <c r="F32" s="116">
        <v>121</v>
      </c>
      <c r="G32" s="120">
        <v>5.8</v>
      </c>
      <c r="H32" s="79">
        <v>309</v>
      </c>
    </row>
    <row r="33" spans="1:8" ht="13.5" customHeight="1">
      <c r="A33" s="76">
        <v>30556.666666666668</v>
      </c>
      <c r="B33" s="108">
        <v>42.65</v>
      </c>
      <c r="C33" s="113">
        <f>-86.673</f>
        <v>-86.673</v>
      </c>
      <c r="D33" s="117">
        <v>1</v>
      </c>
      <c r="E33" s="117"/>
      <c r="F33" s="117">
        <v>184</v>
      </c>
      <c r="G33" s="120">
        <v>4.2</v>
      </c>
      <c r="H33" s="79">
        <v>29</v>
      </c>
    </row>
    <row r="34" spans="1:8" ht="13.5" customHeight="1">
      <c r="A34" s="76">
        <v>30557.666666666668</v>
      </c>
      <c r="B34" s="108">
        <v>42.645</v>
      </c>
      <c r="C34" s="112">
        <f>-86.614</f>
        <v>-86.614</v>
      </c>
      <c r="D34" s="116">
        <v>4.9</v>
      </c>
      <c r="E34" s="116"/>
      <c r="F34" s="116">
        <v>96</v>
      </c>
      <c r="G34" s="120">
        <v>6.6</v>
      </c>
      <c r="H34" s="79">
        <v>246</v>
      </c>
    </row>
    <row r="35" spans="1:8" ht="13.5" customHeight="1">
      <c r="A35" s="76">
        <v>30558.666666666668</v>
      </c>
      <c r="B35" s="108">
        <v>42.587</v>
      </c>
      <c r="C35" s="112">
        <f>-86.601</f>
        <v>-86.601</v>
      </c>
      <c r="D35" s="116">
        <v>6.5</v>
      </c>
      <c r="E35" s="116"/>
      <c r="F35" s="116">
        <v>170</v>
      </c>
      <c r="G35" s="121">
        <v>3.9</v>
      </c>
      <c r="H35" s="79">
        <v>124</v>
      </c>
    </row>
    <row r="36" spans="1:8" ht="13.5" customHeight="1">
      <c r="A36" s="76">
        <v>30559.666666666668</v>
      </c>
      <c r="B36" s="108">
        <v>42.597</v>
      </c>
      <c r="C36" s="112">
        <f>-86.689</f>
        <v>-86.689</v>
      </c>
      <c r="D36" s="116">
        <v>7.2</v>
      </c>
      <c r="E36" s="116"/>
      <c r="F36" s="116">
        <v>278</v>
      </c>
      <c r="G36" s="120">
        <v>10.2</v>
      </c>
      <c r="H36" s="79">
        <v>38</v>
      </c>
    </row>
    <row r="37" spans="1:8" ht="13.5" customHeight="1">
      <c r="A37" s="76">
        <v>30560.666666666668</v>
      </c>
      <c r="B37" s="108">
        <v>42.603</v>
      </c>
      <c r="C37" s="112">
        <f>-86.673</f>
        <v>-86.673</v>
      </c>
      <c r="D37" s="116">
        <v>1.5</v>
      </c>
      <c r="E37" s="116"/>
      <c r="F37" s="116">
        <v>62</v>
      </c>
      <c r="G37" s="120">
        <v>6.7</v>
      </c>
      <c r="H37" s="79">
        <v>170</v>
      </c>
    </row>
    <row r="38" spans="1:8" ht="13.5" customHeight="1">
      <c r="A38" s="76">
        <v>30561.666666666668</v>
      </c>
      <c r="B38" s="108">
        <v>42.582</v>
      </c>
      <c r="C38" s="112">
        <f>-86.715</f>
        <v>-86.715</v>
      </c>
      <c r="D38" s="116">
        <v>4.2</v>
      </c>
      <c r="E38" s="116"/>
      <c r="F38" s="116">
        <v>235</v>
      </c>
      <c r="G38" s="120">
        <v>5.4</v>
      </c>
      <c r="H38" s="79">
        <v>248</v>
      </c>
    </row>
    <row r="39" spans="1:8" ht="13.5" customHeight="1">
      <c r="A39" s="76">
        <v>30562.666666666668</v>
      </c>
      <c r="B39" s="108">
        <v>42.636</v>
      </c>
      <c r="C39" s="112">
        <f>-86.678</f>
        <v>-86.678</v>
      </c>
      <c r="D39" s="116">
        <v>6.7</v>
      </c>
      <c r="E39" s="116"/>
      <c r="F39" s="116">
        <v>26</v>
      </c>
      <c r="G39" s="120">
        <v>10.8</v>
      </c>
      <c r="H39" s="79">
        <v>220</v>
      </c>
    </row>
    <row r="40" spans="1:8" ht="13.5" customHeight="1">
      <c r="A40" s="76">
        <v>30563.666666666668</v>
      </c>
      <c r="B40" s="108">
        <v>42.615</v>
      </c>
      <c r="C40" s="112">
        <f>-86.564</f>
        <v>-86.564</v>
      </c>
      <c r="D40" s="116">
        <v>9.6</v>
      </c>
      <c r="E40" s="116"/>
      <c r="F40" s="116">
        <v>104</v>
      </c>
      <c r="G40" s="121">
        <v>13</v>
      </c>
      <c r="H40" s="79">
        <v>205</v>
      </c>
    </row>
    <row r="41" spans="1:8" ht="13.5" customHeight="1">
      <c r="A41" s="76">
        <v>30564.666666666668</v>
      </c>
      <c r="B41" s="108">
        <v>42.61</v>
      </c>
      <c r="C41" s="112">
        <v>-86.501</v>
      </c>
      <c r="D41" s="116">
        <v>5.2</v>
      </c>
      <c r="E41" s="116"/>
      <c r="F41" s="116">
        <v>96</v>
      </c>
      <c r="G41" s="121">
        <v>19</v>
      </c>
      <c r="H41" s="79">
        <v>188</v>
      </c>
    </row>
    <row r="42" spans="1:8" ht="13.5" customHeight="1">
      <c r="A42" s="76">
        <v>30565.666666666668</v>
      </c>
      <c r="B42" s="108">
        <v>42.636</v>
      </c>
      <c r="C42" s="113">
        <v>-86.401</v>
      </c>
      <c r="D42" s="117">
        <v>8.6</v>
      </c>
      <c r="E42" s="117"/>
      <c r="F42" s="117">
        <v>70</v>
      </c>
      <c r="G42" s="120">
        <v>14.4</v>
      </c>
      <c r="H42" s="79">
        <v>260</v>
      </c>
    </row>
    <row r="43" spans="1:8" ht="13.5" customHeight="1">
      <c r="A43" s="76">
        <v>30566.666666666668</v>
      </c>
      <c r="B43" s="108">
        <v>42.633</v>
      </c>
      <c r="C43" s="113">
        <v>-86.374</v>
      </c>
      <c r="D43" s="117">
        <v>2.2</v>
      </c>
      <c r="E43" s="117"/>
      <c r="F43" s="117">
        <v>98</v>
      </c>
      <c r="G43" s="121">
        <v>12</v>
      </c>
      <c r="H43" s="79">
        <v>331</v>
      </c>
    </row>
    <row r="44" spans="1:8" ht="13.5" customHeight="1">
      <c r="A44" s="76">
        <v>30567.666666666668</v>
      </c>
      <c r="B44" s="108">
        <v>42.653</v>
      </c>
      <c r="C44" s="112">
        <f>-86.383</f>
        <v>-86.383</v>
      </c>
      <c r="D44" s="116">
        <v>2.3</v>
      </c>
      <c r="E44" s="116"/>
      <c r="F44" s="116">
        <v>341</v>
      </c>
      <c r="G44" s="120">
        <v>7.8</v>
      </c>
      <c r="H44" s="79">
        <v>214</v>
      </c>
    </row>
    <row r="45" spans="1:8" ht="13.5" customHeight="1">
      <c r="A45" s="76">
        <v>30568.666666666668</v>
      </c>
      <c r="B45" s="108">
        <v>42.699</v>
      </c>
      <c r="C45" s="112">
        <f>-86.339</f>
        <v>-86.339</v>
      </c>
      <c r="D45" s="116">
        <v>6.3</v>
      </c>
      <c r="E45" s="116"/>
      <c r="F45" s="116">
        <v>35</v>
      </c>
      <c r="G45" s="120">
        <v>13.5</v>
      </c>
      <c r="H45" s="79">
        <v>220</v>
      </c>
    </row>
    <row r="46" spans="1:8" ht="13.5" customHeight="1">
      <c r="A46" s="76">
        <v>30569.666666666668</v>
      </c>
      <c r="B46" s="108">
        <v>42.77</v>
      </c>
      <c r="C46" s="112">
        <f>-86.273</f>
        <v>-86.273</v>
      </c>
      <c r="D46" s="116">
        <v>9.6</v>
      </c>
      <c r="E46" s="116"/>
      <c r="F46" s="116">
        <v>34</v>
      </c>
      <c r="G46" s="120">
        <v>14.6</v>
      </c>
      <c r="H46" s="79">
        <v>215</v>
      </c>
    </row>
    <row r="47" spans="1:8" ht="13.5" customHeight="1">
      <c r="A47" s="76">
        <v>30570.666666666668</v>
      </c>
      <c r="B47" s="108">
        <v>42.697</v>
      </c>
      <c r="C47" s="112">
        <f>-86.235</f>
        <v>-86.235</v>
      </c>
      <c r="D47" s="116">
        <v>8.7</v>
      </c>
      <c r="E47" s="116"/>
      <c r="F47" s="116">
        <v>159</v>
      </c>
      <c r="G47" s="120">
        <v>8.2</v>
      </c>
      <c r="H47" s="79">
        <v>343</v>
      </c>
    </row>
    <row r="48" spans="1:8" ht="13.5" customHeight="1">
      <c r="A48" s="76">
        <v>30571.666666666668</v>
      </c>
      <c r="B48" s="108">
        <v>42.529</v>
      </c>
      <c r="C48" s="112">
        <f>-86.274</f>
        <v>-86.274</v>
      </c>
      <c r="D48" s="116">
        <v>19</v>
      </c>
      <c r="E48" s="116"/>
      <c r="F48" s="116">
        <v>189</v>
      </c>
      <c r="G48" s="120">
        <v>9.1</v>
      </c>
      <c r="H48" s="79">
        <v>152</v>
      </c>
    </row>
    <row r="49" spans="1:8" ht="13.5" customHeight="1">
      <c r="A49" s="76">
        <v>30572.666666666668</v>
      </c>
      <c r="B49" s="108">
        <v>42.27</v>
      </c>
      <c r="C49" s="112">
        <f>-86.434</f>
        <v>-86.434</v>
      </c>
      <c r="D49" s="116">
        <v>32</v>
      </c>
      <c r="E49" s="116"/>
      <c r="F49" s="116">
        <v>204</v>
      </c>
      <c r="G49" s="121">
        <v>13.9</v>
      </c>
      <c r="H49" s="79">
        <v>49</v>
      </c>
    </row>
    <row r="50" spans="1:8" ht="13.5" customHeight="1">
      <c r="A50" s="76">
        <v>30573.666666666668</v>
      </c>
      <c r="B50" s="108">
        <v>41.995</v>
      </c>
      <c r="C50" s="112">
        <f>-86.73</f>
        <v>-86.73</v>
      </c>
      <c r="D50" s="116">
        <v>39</v>
      </c>
      <c r="E50" s="116"/>
      <c r="F50" s="116">
        <v>218</v>
      </c>
      <c r="G50" s="121">
        <v>9.7</v>
      </c>
      <c r="H50" s="79">
        <v>342</v>
      </c>
    </row>
    <row r="51" spans="1:8" ht="13.5" customHeight="1">
      <c r="A51" s="76">
        <v>30574.666666666668</v>
      </c>
      <c r="B51" s="108">
        <v>41.845</v>
      </c>
      <c r="C51" s="112">
        <v>-86.951</v>
      </c>
      <c r="D51" s="116">
        <v>25</v>
      </c>
      <c r="E51" s="116"/>
      <c r="F51" s="116">
        <v>227</v>
      </c>
      <c r="G51" s="121">
        <v>18.4</v>
      </c>
      <c r="H51" s="79">
        <v>172</v>
      </c>
    </row>
    <row r="52" spans="1:8" ht="13.5" customHeight="1">
      <c r="A52" s="76">
        <v>30575.666666666668</v>
      </c>
      <c r="B52" s="108">
        <v>41.897</v>
      </c>
      <c r="C52" s="112">
        <f>-87.088</f>
        <v>-87.088</v>
      </c>
      <c r="D52" s="116">
        <v>13</v>
      </c>
      <c r="E52" s="116"/>
      <c r="F52" s="116">
        <v>297</v>
      </c>
      <c r="G52" s="120">
        <v>18.5</v>
      </c>
      <c r="H52" s="79">
        <v>281</v>
      </c>
    </row>
    <row r="53" spans="1:8" ht="13.5" customHeight="1">
      <c r="A53" s="76">
        <v>30576.666666666668</v>
      </c>
      <c r="B53" s="108">
        <v>41.873</v>
      </c>
      <c r="C53" s="112">
        <f>-87.171</f>
        <v>-87.171</v>
      </c>
      <c r="D53" s="116">
        <v>7.4</v>
      </c>
      <c r="E53" s="116"/>
      <c r="F53" s="116">
        <v>248</v>
      </c>
      <c r="G53" s="120">
        <v>3.4</v>
      </c>
      <c r="H53" s="79">
        <v>296</v>
      </c>
    </row>
    <row r="54" spans="1:8" ht="13.5" customHeight="1">
      <c r="A54" s="76">
        <v>30577.666666666668</v>
      </c>
      <c r="B54" s="108">
        <v>41.954</v>
      </c>
      <c r="C54" s="112">
        <f>-87.237</f>
        <v>-87.237</v>
      </c>
      <c r="D54" s="116">
        <v>11</v>
      </c>
      <c r="E54" s="116"/>
      <c r="F54" s="116">
        <v>328</v>
      </c>
      <c r="G54" s="121">
        <v>15.5</v>
      </c>
      <c r="H54" s="79">
        <v>210</v>
      </c>
    </row>
    <row r="55" spans="1:8" ht="13.5" customHeight="1">
      <c r="A55" s="76">
        <v>30578.666666666668</v>
      </c>
      <c r="B55" s="108">
        <v>42.006</v>
      </c>
      <c r="C55" s="112">
        <f>-87.275</f>
        <v>-87.275</v>
      </c>
      <c r="D55" s="116">
        <v>6.6</v>
      </c>
      <c r="E55" s="116"/>
      <c r="F55" s="116">
        <v>331</v>
      </c>
      <c r="G55" s="121">
        <v>8.2</v>
      </c>
      <c r="H55" s="79">
        <v>114</v>
      </c>
    </row>
    <row r="56" spans="1:8" ht="13.5" customHeight="1">
      <c r="A56" s="76">
        <v>30579.666666666668</v>
      </c>
      <c r="B56" s="108">
        <v>42.104</v>
      </c>
      <c r="C56" s="112">
        <f>-87.175</f>
        <v>-87.175</v>
      </c>
      <c r="D56" s="116">
        <v>14</v>
      </c>
      <c r="E56" s="116"/>
      <c r="F56" s="116">
        <v>37</v>
      </c>
      <c r="G56" s="121">
        <v>16.6</v>
      </c>
      <c r="H56" s="79">
        <v>327</v>
      </c>
    </row>
    <row r="57" spans="1:8" ht="13.5" customHeight="1" thickBot="1">
      <c r="A57" s="77">
        <v>30580.666666666668</v>
      </c>
      <c r="B57" s="110">
        <v>41.961</v>
      </c>
      <c r="C57" s="114">
        <f>-87.148</f>
        <v>-87.148</v>
      </c>
      <c r="D57" s="118">
        <v>16</v>
      </c>
      <c r="E57" s="118"/>
      <c r="F57" s="118">
        <v>172</v>
      </c>
      <c r="G57" s="122">
        <v>15.5</v>
      </c>
      <c r="H57" s="80">
        <v>292</v>
      </c>
    </row>
    <row r="58" spans="1:9" ht="54" customHeight="1">
      <c r="A58" s="157" t="s">
        <v>15</v>
      </c>
      <c r="B58" s="157"/>
      <c r="C58" s="157"/>
      <c r="D58" s="157"/>
      <c r="E58" s="157"/>
      <c r="F58" s="157"/>
      <c r="G58" s="157"/>
      <c r="H58" s="81"/>
      <c r="I58" s="81"/>
    </row>
  </sheetData>
  <sheetProtection selectLockedCells="1" selectUnlockedCells="1"/>
  <mergeCells count="2">
    <mergeCell ref="A58:G58"/>
    <mergeCell ref="A2:H2"/>
  </mergeCells>
  <printOptions/>
  <pageMargins left="0.75" right="0.75" top="1" bottom="1" header="0.511805555555556" footer="0.511805555555556"/>
  <pageSetup horizontalDpi="300" verticalDpi="300" orientation="portrait" scale="75" r:id="rId1"/>
  <headerFooter alignWithMargins="0">
    <oddHeader>&amp;LPhysical and Chemical Data&amp;CLake Michigan Currents-Summer&amp;RPage &amp;P of &amp;N</oddHeader>
  </headerFooter>
  <ignoredErrors>
    <ignoredError sqref="C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12.140625" style="1" customWidth="1"/>
    <col min="4" max="6" width="12.140625" style="0" customWidth="1"/>
    <col min="7" max="8" width="12.140625" style="1" customWidth="1"/>
    <col min="9" max="11" width="12.140625" style="0" customWidth="1"/>
    <col min="12" max="12" width="12.140625" style="2" customWidth="1"/>
    <col min="13" max="13" width="12.140625" style="0" customWidth="1"/>
  </cols>
  <sheetData>
    <row r="1" spans="1:23" ht="23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48"/>
      <c r="V1" s="48"/>
      <c r="W1" s="48"/>
    </row>
    <row r="2" spans="1:20" ht="1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61"/>
      <c r="O2" s="61"/>
      <c r="P2" s="61"/>
      <c r="Q2" s="61"/>
      <c r="R2" s="61"/>
      <c r="S2" s="61"/>
      <c r="T2" s="61"/>
    </row>
    <row r="3" spans="1:20" ht="15.75" thickBot="1">
      <c r="A3" t="s">
        <v>2</v>
      </c>
      <c r="B3" s="31"/>
      <c r="C3" s="31"/>
      <c r="D3" s="5"/>
      <c r="E3" s="5"/>
      <c r="F3" s="5"/>
      <c r="G3" s="31"/>
      <c r="H3" s="31"/>
      <c r="I3" s="5"/>
      <c r="J3" s="5"/>
      <c r="K3" s="5"/>
      <c r="L3" s="32"/>
      <c r="M3" s="5"/>
      <c r="N3" s="33"/>
      <c r="O3" s="33"/>
      <c r="P3" s="33"/>
      <c r="Q3" s="33"/>
      <c r="R3" s="33"/>
      <c r="S3" s="33"/>
      <c r="T3" s="33"/>
    </row>
    <row r="4" spans="1:13" s="30" customFormat="1" ht="21" customHeight="1" thickBot="1">
      <c r="A4" s="158" t="s">
        <v>18</v>
      </c>
      <c r="B4" s="159"/>
      <c r="C4" s="159"/>
      <c r="D4" s="159"/>
      <c r="E4" s="159"/>
      <c r="F4" s="160"/>
      <c r="G4" s="158" t="s">
        <v>19</v>
      </c>
      <c r="H4" s="159"/>
      <c r="I4" s="159"/>
      <c r="J4" s="159"/>
      <c r="K4" s="159"/>
      <c r="L4" s="159"/>
      <c r="M4" s="160"/>
    </row>
    <row r="5" spans="1:13" s="7" customFormat="1" ht="39" thickBot="1">
      <c r="A5" s="123" t="s">
        <v>6</v>
      </c>
      <c r="B5" s="124" t="s">
        <v>7</v>
      </c>
      <c r="C5" s="124" t="s">
        <v>8</v>
      </c>
      <c r="D5" s="65" t="s">
        <v>9</v>
      </c>
      <c r="E5" s="66" t="s">
        <v>10</v>
      </c>
      <c r="F5" s="67" t="s">
        <v>11</v>
      </c>
      <c r="G5" s="124" t="s">
        <v>7</v>
      </c>
      <c r="H5" s="124" t="s">
        <v>8</v>
      </c>
      <c r="I5" s="65" t="s">
        <v>9</v>
      </c>
      <c r="J5" s="66" t="s">
        <v>10</v>
      </c>
      <c r="K5" s="69" t="s">
        <v>11</v>
      </c>
      <c r="L5" s="125" t="s">
        <v>13</v>
      </c>
      <c r="M5" s="126" t="s">
        <v>14</v>
      </c>
    </row>
    <row r="6" spans="1:13" ht="15" customHeight="1">
      <c r="A6" s="131">
        <v>30209.666666666668</v>
      </c>
      <c r="B6" s="106">
        <v>42.981</v>
      </c>
      <c r="C6" s="141">
        <v>-86.458</v>
      </c>
      <c r="D6" s="143">
        <v>0</v>
      </c>
      <c r="E6" s="143">
        <v>0</v>
      </c>
      <c r="F6" s="134">
        <v>0</v>
      </c>
      <c r="G6" s="94"/>
      <c r="H6" s="103"/>
      <c r="I6" s="104"/>
      <c r="J6" s="104"/>
      <c r="K6" s="104"/>
      <c r="L6" s="146">
        <v>10.6</v>
      </c>
      <c r="M6" s="138">
        <v>274</v>
      </c>
    </row>
    <row r="7" spans="1:13" ht="15" customHeight="1">
      <c r="A7" s="129">
        <v>30210.666666666668</v>
      </c>
      <c r="B7" s="108">
        <v>42.963</v>
      </c>
      <c r="C7" s="113">
        <v>-86.48</v>
      </c>
      <c r="D7" s="117">
        <v>2.7</v>
      </c>
      <c r="E7" s="117"/>
      <c r="F7" s="135">
        <v>221</v>
      </c>
      <c r="G7" s="95"/>
      <c r="H7" s="97"/>
      <c r="I7" s="101"/>
      <c r="J7" s="101"/>
      <c r="K7" s="101"/>
      <c r="L7" s="147">
        <v>13.5</v>
      </c>
      <c r="M7" s="137">
        <v>353</v>
      </c>
    </row>
    <row r="8" spans="1:13" ht="15" customHeight="1">
      <c r="A8" s="129">
        <v>30211.666666666668</v>
      </c>
      <c r="B8" s="108">
        <v>43.029</v>
      </c>
      <c r="C8" s="113">
        <v>-86.461</v>
      </c>
      <c r="D8" s="117">
        <v>7.5</v>
      </c>
      <c r="E8" s="117"/>
      <c r="F8" s="135">
        <v>11</v>
      </c>
      <c r="G8" s="95"/>
      <c r="H8" s="97"/>
      <c r="I8" s="101"/>
      <c r="J8" s="101"/>
      <c r="K8" s="101"/>
      <c r="L8" s="148">
        <v>19.7</v>
      </c>
      <c r="M8" s="137">
        <v>182</v>
      </c>
    </row>
    <row r="9" spans="1:13" ht="15" customHeight="1">
      <c r="A9" s="129">
        <v>30213.666666666668</v>
      </c>
      <c r="B9" s="108">
        <v>43.085</v>
      </c>
      <c r="C9" s="113">
        <v>-86.417</v>
      </c>
      <c r="D9" s="117">
        <v>7.2</v>
      </c>
      <c r="E9" s="117"/>
      <c r="F9" s="135">
        <v>29</v>
      </c>
      <c r="G9" s="95"/>
      <c r="H9" s="97"/>
      <c r="I9" s="101"/>
      <c r="J9" s="101"/>
      <c r="K9" s="101"/>
      <c r="L9" s="148">
        <v>15.2</v>
      </c>
      <c r="M9" s="137">
        <v>219</v>
      </c>
    </row>
    <row r="10" spans="1:13" ht="15" customHeight="1">
      <c r="A10" s="129">
        <v>30214.666666666668</v>
      </c>
      <c r="B10" s="108">
        <v>43.127</v>
      </c>
      <c r="C10" s="113">
        <v>-86.419</v>
      </c>
      <c r="D10" s="117">
        <v>4.7</v>
      </c>
      <c r="E10" s="117"/>
      <c r="F10" s="135">
        <v>358</v>
      </c>
      <c r="G10" s="95"/>
      <c r="H10" s="97"/>
      <c r="I10" s="101"/>
      <c r="J10" s="101"/>
      <c r="K10" s="101"/>
      <c r="L10" s="148">
        <v>15.1</v>
      </c>
      <c r="M10" s="137">
        <v>340</v>
      </c>
    </row>
    <row r="11" spans="1:13" ht="15" customHeight="1">
      <c r="A11" s="129">
        <v>30215.666666666668</v>
      </c>
      <c r="B11" s="108">
        <v>43.077</v>
      </c>
      <c r="C11" s="113">
        <v>-86.477</v>
      </c>
      <c r="D11" s="117">
        <v>7.3</v>
      </c>
      <c r="E11" s="117"/>
      <c r="F11" s="135">
        <v>220</v>
      </c>
      <c r="G11" s="95"/>
      <c r="H11" s="97"/>
      <c r="I11" s="101"/>
      <c r="J11" s="101"/>
      <c r="K11" s="101"/>
      <c r="L11" s="148">
        <v>23.6</v>
      </c>
      <c r="M11" s="137">
        <v>336</v>
      </c>
    </row>
    <row r="12" spans="1:13" ht="15" customHeight="1">
      <c r="A12" s="129">
        <v>30216.666666666668</v>
      </c>
      <c r="B12" s="108">
        <v>43.04</v>
      </c>
      <c r="C12" s="113">
        <v>-86.545</v>
      </c>
      <c r="D12" s="117">
        <v>6.9</v>
      </c>
      <c r="E12" s="117"/>
      <c r="F12" s="135">
        <v>233</v>
      </c>
      <c r="G12" s="107">
        <v>42.794</v>
      </c>
      <c r="H12" s="112">
        <v>-86.968</v>
      </c>
      <c r="I12" s="116">
        <v>0</v>
      </c>
      <c r="J12" s="116">
        <v>0</v>
      </c>
      <c r="K12" s="116">
        <v>0</v>
      </c>
      <c r="L12" s="147">
        <v>12</v>
      </c>
      <c r="M12" s="137">
        <v>36</v>
      </c>
    </row>
    <row r="13" spans="1:13" ht="15" customHeight="1">
      <c r="A13" s="129">
        <v>30217.666666666668</v>
      </c>
      <c r="B13" s="108">
        <v>43.008</v>
      </c>
      <c r="C13" s="113">
        <v>-86.546</v>
      </c>
      <c r="D13" s="117">
        <v>3.6</v>
      </c>
      <c r="E13" s="117"/>
      <c r="F13" s="135">
        <v>181</v>
      </c>
      <c r="G13" s="107">
        <v>42.81</v>
      </c>
      <c r="H13" s="112">
        <v>-86.989</v>
      </c>
      <c r="I13" s="116">
        <v>2.5</v>
      </c>
      <c r="J13" s="116"/>
      <c r="K13" s="116">
        <v>316</v>
      </c>
      <c r="L13" s="148">
        <v>14.3</v>
      </c>
      <c r="M13" s="137">
        <v>213</v>
      </c>
    </row>
    <row r="14" spans="1:13" ht="15" customHeight="1">
      <c r="A14" s="129">
        <v>30218.666666666668</v>
      </c>
      <c r="B14" s="108">
        <v>43.031</v>
      </c>
      <c r="C14" s="113">
        <v>-86.476</v>
      </c>
      <c r="D14" s="117">
        <v>6.2</v>
      </c>
      <c r="E14" s="117"/>
      <c r="F14" s="135">
        <v>65</v>
      </c>
      <c r="G14" s="107">
        <v>42.818</v>
      </c>
      <c r="H14" s="112">
        <v>-86.925</v>
      </c>
      <c r="I14" s="116">
        <v>5.3</v>
      </c>
      <c r="J14" s="116"/>
      <c r="K14" s="116">
        <v>80</v>
      </c>
      <c r="L14" s="148">
        <v>8.9</v>
      </c>
      <c r="M14" s="137">
        <v>274</v>
      </c>
    </row>
    <row r="15" spans="1:13" ht="15" customHeight="1">
      <c r="A15" s="129">
        <v>30219.666666666668</v>
      </c>
      <c r="B15" s="108">
        <v>43.075</v>
      </c>
      <c r="C15" s="113">
        <v>-86.508</v>
      </c>
      <c r="D15" s="117">
        <v>5.5</v>
      </c>
      <c r="E15" s="117"/>
      <c r="F15" s="135">
        <v>332</v>
      </c>
      <c r="G15" s="107">
        <v>42.785</v>
      </c>
      <c r="H15" s="112">
        <v>-87.016</v>
      </c>
      <c r="I15" s="116">
        <v>8.3</v>
      </c>
      <c r="J15" s="116"/>
      <c r="K15" s="116">
        <v>243</v>
      </c>
      <c r="L15" s="147">
        <v>17.5</v>
      </c>
      <c r="M15" s="137">
        <v>7.4</v>
      </c>
    </row>
    <row r="16" spans="1:13" ht="15" customHeight="1">
      <c r="A16" s="129">
        <v>30220.666666666668</v>
      </c>
      <c r="B16" s="108">
        <v>43.167</v>
      </c>
      <c r="C16" s="113">
        <v>-86.492</v>
      </c>
      <c r="D16" s="117">
        <v>10</v>
      </c>
      <c r="E16" s="117"/>
      <c r="F16" s="135">
        <v>7</v>
      </c>
      <c r="G16" s="107">
        <v>42.817</v>
      </c>
      <c r="H16" s="112">
        <v>-87.11</v>
      </c>
      <c r="I16" s="116">
        <v>8.4</v>
      </c>
      <c r="J16" s="116"/>
      <c r="K16" s="116">
        <v>294</v>
      </c>
      <c r="L16" s="148">
        <v>7</v>
      </c>
      <c r="M16" s="137">
        <v>310</v>
      </c>
    </row>
    <row r="17" spans="1:13" ht="15" customHeight="1">
      <c r="A17" s="132">
        <v>30221.666666666668</v>
      </c>
      <c r="B17" s="108">
        <v>43.232</v>
      </c>
      <c r="C17" s="112">
        <f>-86.605</f>
        <v>-86.605</v>
      </c>
      <c r="D17" s="116">
        <v>12</v>
      </c>
      <c r="E17" s="116"/>
      <c r="F17" s="136">
        <v>308</v>
      </c>
      <c r="G17" s="107">
        <v>42.778</v>
      </c>
      <c r="H17" s="112">
        <v>-87.226</v>
      </c>
      <c r="I17" s="116">
        <v>10</v>
      </c>
      <c r="J17" s="116"/>
      <c r="K17" s="116">
        <v>245</v>
      </c>
      <c r="L17" s="121">
        <v>14</v>
      </c>
      <c r="M17" s="79">
        <v>16</v>
      </c>
    </row>
    <row r="18" spans="1:13" ht="15" customHeight="1">
      <c r="A18" s="132">
        <v>30222.666666666668</v>
      </c>
      <c r="B18" s="108">
        <v>43.314</v>
      </c>
      <c r="C18" s="112">
        <f>-86.631</f>
        <v>-86.631</v>
      </c>
      <c r="D18" s="116">
        <v>9.4</v>
      </c>
      <c r="E18" s="116"/>
      <c r="F18" s="136">
        <v>347</v>
      </c>
      <c r="G18" s="107">
        <v>42.796</v>
      </c>
      <c r="H18" s="112">
        <v>-87.294</v>
      </c>
      <c r="I18" s="116">
        <v>5.9</v>
      </c>
      <c r="J18" s="116"/>
      <c r="K18" s="116">
        <v>289</v>
      </c>
      <c r="L18" s="121">
        <v>14.2</v>
      </c>
      <c r="M18" s="79">
        <v>166</v>
      </c>
    </row>
    <row r="19" spans="1:13" ht="15" customHeight="1">
      <c r="A19" s="132">
        <v>30223.666666666668</v>
      </c>
      <c r="B19" s="108">
        <v>43.539</v>
      </c>
      <c r="C19" s="112">
        <f>-86.619</f>
        <v>-86.619</v>
      </c>
      <c r="D19" s="116">
        <v>25</v>
      </c>
      <c r="E19" s="116"/>
      <c r="F19" s="136">
        <v>0</v>
      </c>
      <c r="G19" s="107">
        <v>42.803</v>
      </c>
      <c r="H19" s="112">
        <v>-87.241</v>
      </c>
      <c r="I19" s="116">
        <v>4.4</v>
      </c>
      <c r="J19" s="116"/>
      <c r="K19" s="116">
        <v>79</v>
      </c>
      <c r="L19" s="121">
        <v>14.5</v>
      </c>
      <c r="M19" s="79">
        <v>174</v>
      </c>
    </row>
    <row r="20" spans="1:13" ht="15" customHeight="1">
      <c r="A20" s="132">
        <v>30224.666666666668</v>
      </c>
      <c r="B20" s="108">
        <v>43.851</v>
      </c>
      <c r="C20" s="112">
        <f>-86.593</f>
        <v>-86.593</v>
      </c>
      <c r="D20" s="116">
        <v>35</v>
      </c>
      <c r="E20" s="116"/>
      <c r="F20" s="136">
        <v>3</v>
      </c>
      <c r="G20" s="107">
        <v>42.802</v>
      </c>
      <c r="H20" s="112">
        <v>-87.268</v>
      </c>
      <c r="I20" s="116">
        <v>2.2</v>
      </c>
      <c r="J20" s="116"/>
      <c r="K20" s="116">
        <v>267</v>
      </c>
      <c r="L20" s="121">
        <v>11.5</v>
      </c>
      <c r="M20" s="79">
        <v>174</v>
      </c>
    </row>
    <row r="21" spans="1:13" ht="15" customHeight="1">
      <c r="A21" s="132">
        <v>30225.666666666668</v>
      </c>
      <c r="B21" s="108">
        <v>44.172</v>
      </c>
      <c r="C21" s="112">
        <f>-86.487</f>
        <v>-86.487</v>
      </c>
      <c r="D21" s="116">
        <v>37</v>
      </c>
      <c r="E21" s="116"/>
      <c r="F21" s="136">
        <v>13</v>
      </c>
      <c r="G21" s="107">
        <v>42.848</v>
      </c>
      <c r="H21" s="112">
        <v>-87.362</v>
      </c>
      <c r="I21" s="116">
        <v>9.2</v>
      </c>
      <c r="J21" s="116"/>
      <c r="K21" s="116">
        <v>303</v>
      </c>
      <c r="L21" s="121">
        <v>13</v>
      </c>
      <c r="M21" s="79">
        <v>15</v>
      </c>
    </row>
    <row r="22" spans="1:13" ht="15" customHeight="1">
      <c r="A22" s="129">
        <v>30226.666666666668</v>
      </c>
      <c r="B22" s="108">
        <v>44.169</v>
      </c>
      <c r="C22" s="113">
        <v>-86.433</v>
      </c>
      <c r="D22" s="117">
        <v>4.3</v>
      </c>
      <c r="E22" s="117"/>
      <c r="F22" s="135">
        <v>94</v>
      </c>
      <c r="G22" s="107">
        <v>42.811</v>
      </c>
      <c r="H22" s="112">
        <v>-87.474</v>
      </c>
      <c r="I22" s="116">
        <v>10</v>
      </c>
      <c r="J22" s="116"/>
      <c r="K22" s="116">
        <v>245</v>
      </c>
      <c r="L22" s="121">
        <v>11.4</v>
      </c>
      <c r="M22" s="79">
        <v>160</v>
      </c>
    </row>
    <row r="23" spans="1:13" ht="15" customHeight="1">
      <c r="A23" s="132">
        <v>30227.666666666668</v>
      </c>
      <c r="B23" s="108">
        <v>44.29</v>
      </c>
      <c r="C23" s="112">
        <f>-86.339</f>
        <v>-86.339</v>
      </c>
      <c r="D23" s="116">
        <v>15</v>
      </c>
      <c r="E23" s="116"/>
      <c r="F23" s="136">
        <v>29</v>
      </c>
      <c r="G23" s="107">
        <v>42.781</v>
      </c>
      <c r="H23" s="112">
        <v>-87.469</v>
      </c>
      <c r="I23" s="116">
        <v>3.4</v>
      </c>
      <c r="J23" s="116"/>
      <c r="K23" s="116">
        <v>173</v>
      </c>
      <c r="L23" s="121">
        <v>10.1</v>
      </c>
      <c r="M23" s="79">
        <v>298</v>
      </c>
    </row>
    <row r="24" spans="1:13" ht="15" customHeight="1">
      <c r="A24" s="132">
        <v>30228.666666666668</v>
      </c>
      <c r="B24" s="108">
        <v>44.357</v>
      </c>
      <c r="C24" s="113">
        <v>-86.29</v>
      </c>
      <c r="D24" s="117">
        <v>8.4</v>
      </c>
      <c r="E24" s="117"/>
      <c r="F24" s="135">
        <v>27</v>
      </c>
      <c r="G24" s="107">
        <v>42.803</v>
      </c>
      <c r="H24" s="112">
        <v>-87.519</v>
      </c>
      <c r="I24" s="116">
        <v>4.8</v>
      </c>
      <c r="J24" s="116"/>
      <c r="K24" s="116">
        <v>300</v>
      </c>
      <c r="L24" s="121">
        <v>4.7</v>
      </c>
      <c r="M24" s="79">
        <v>162</v>
      </c>
    </row>
    <row r="25" spans="1:13" ht="15" customHeight="1">
      <c r="A25" s="132">
        <v>30229.666666666668</v>
      </c>
      <c r="B25" s="108">
        <v>44.47</v>
      </c>
      <c r="C25" s="113">
        <v>-86.262</v>
      </c>
      <c r="D25" s="117">
        <v>13</v>
      </c>
      <c r="E25" s="117"/>
      <c r="F25" s="135">
        <v>10</v>
      </c>
      <c r="G25" s="107">
        <v>42.819</v>
      </c>
      <c r="H25" s="112">
        <v>-87.539</v>
      </c>
      <c r="I25" s="116">
        <v>2.4</v>
      </c>
      <c r="J25" s="116"/>
      <c r="K25" s="116">
        <v>317</v>
      </c>
      <c r="L25" s="121">
        <v>9.2</v>
      </c>
      <c r="M25" s="79">
        <v>199</v>
      </c>
    </row>
    <row r="26" spans="1:13" ht="15" customHeight="1">
      <c r="A26" s="129">
        <v>30230.666666666668</v>
      </c>
      <c r="B26" s="108">
        <v>44.6</v>
      </c>
      <c r="C26" s="112">
        <f>-86.247</f>
        <v>-86.247</v>
      </c>
      <c r="D26" s="116">
        <v>15</v>
      </c>
      <c r="E26" s="116"/>
      <c r="F26" s="136">
        <v>4</v>
      </c>
      <c r="G26" s="107">
        <v>42.849</v>
      </c>
      <c r="H26" s="112">
        <v>-87.517</v>
      </c>
      <c r="I26" s="116">
        <v>3.8</v>
      </c>
      <c r="J26" s="116"/>
      <c r="K26" s="116">
        <v>28</v>
      </c>
      <c r="L26" s="121">
        <v>11.4</v>
      </c>
      <c r="M26" s="79">
        <v>119</v>
      </c>
    </row>
    <row r="27" spans="1:13" ht="15" customHeight="1">
      <c r="A27" s="133">
        <v>30231.666666666668</v>
      </c>
      <c r="B27" s="107">
        <v>44.758</v>
      </c>
      <c r="C27" s="142">
        <v>-86.159</v>
      </c>
      <c r="D27" s="144">
        <v>19</v>
      </c>
      <c r="E27" s="144"/>
      <c r="F27" s="137">
        <v>21</v>
      </c>
      <c r="G27" s="107">
        <v>42.851</v>
      </c>
      <c r="H27" s="112">
        <v>-87.447</v>
      </c>
      <c r="I27" s="116">
        <v>5.7</v>
      </c>
      <c r="J27" s="116"/>
      <c r="K27" s="116">
        <v>87</v>
      </c>
      <c r="L27" s="121">
        <v>17.3</v>
      </c>
      <c r="M27" s="79">
        <v>227</v>
      </c>
    </row>
    <row r="28" spans="1:13" ht="15" customHeight="1">
      <c r="A28" s="129">
        <v>30232.666666666668</v>
      </c>
      <c r="B28" s="107">
        <v>44.77</v>
      </c>
      <c r="C28" s="142">
        <v>-86.083</v>
      </c>
      <c r="D28" s="144">
        <v>6.1</v>
      </c>
      <c r="E28" s="144"/>
      <c r="F28" s="137">
        <v>77</v>
      </c>
      <c r="G28" s="107">
        <v>42.828</v>
      </c>
      <c r="H28" s="112">
        <v>-87.408</v>
      </c>
      <c r="I28" s="116">
        <v>4.1</v>
      </c>
      <c r="J28" s="116"/>
      <c r="K28" s="116">
        <v>128</v>
      </c>
      <c r="L28" s="120">
        <v>4.3</v>
      </c>
      <c r="M28" s="79">
        <v>327</v>
      </c>
    </row>
    <row r="29" spans="1:13" ht="15" customHeight="1">
      <c r="A29" s="129">
        <v>30233.666666666668</v>
      </c>
      <c r="B29" s="107">
        <v>44.746</v>
      </c>
      <c r="C29" s="142">
        <v>-86.11</v>
      </c>
      <c r="D29" s="144">
        <v>3.4</v>
      </c>
      <c r="E29" s="144"/>
      <c r="F29" s="137">
        <v>218</v>
      </c>
      <c r="G29" s="107">
        <v>42.822</v>
      </c>
      <c r="H29" s="112">
        <v>-87.424</v>
      </c>
      <c r="I29" s="116">
        <v>1.5</v>
      </c>
      <c r="J29" s="116"/>
      <c r="K29" s="116">
        <v>242</v>
      </c>
      <c r="L29" s="121">
        <v>15.2</v>
      </c>
      <c r="M29" s="79">
        <v>117</v>
      </c>
    </row>
    <row r="30" spans="1:13" ht="15" customHeight="1">
      <c r="A30" s="133">
        <v>30234.666666666668</v>
      </c>
      <c r="B30" s="107">
        <v>44.784</v>
      </c>
      <c r="C30" s="142">
        <v>-86.115</v>
      </c>
      <c r="D30" s="144">
        <v>4.2</v>
      </c>
      <c r="E30" s="144"/>
      <c r="F30" s="137">
        <v>354</v>
      </c>
      <c r="G30" s="107">
        <v>42.771</v>
      </c>
      <c r="H30" s="112">
        <v>-87.386</v>
      </c>
      <c r="I30" s="116">
        <v>6.5</v>
      </c>
      <c r="J30" s="116"/>
      <c r="K30" s="116">
        <v>151</v>
      </c>
      <c r="L30" s="121">
        <v>15</v>
      </c>
      <c r="M30" s="79">
        <v>148</v>
      </c>
    </row>
    <row r="31" spans="1:13" ht="15" customHeight="1">
      <c r="A31" s="129">
        <v>30235.666666666668</v>
      </c>
      <c r="B31" s="107">
        <v>44.849</v>
      </c>
      <c r="C31" s="142">
        <v>-86.073</v>
      </c>
      <c r="D31" s="144">
        <v>12</v>
      </c>
      <c r="E31" s="144"/>
      <c r="F31" s="137">
        <v>15</v>
      </c>
      <c r="G31" s="107">
        <v>42.758</v>
      </c>
      <c r="H31" s="112">
        <v>-87.319</v>
      </c>
      <c r="I31" s="116">
        <v>5.7</v>
      </c>
      <c r="J31" s="116"/>
      <c r="K31" s="116">
        <v>104</v>
      </c>
      <c r="L31" s="120">
        <v>14.1</v>
      </c>
      <c r="M31" s="79">
        <v>229</v>
      </c>
    </row>
    <row r="32" spans="1:13" ht="15" customHeight="1">
      <c r="A32" s="129">
        <v>30236.666666666668</v>
      </c>
      <c r="B32" s="107">
        <v>44.867</v>
      </c>
      <c r="C32" s="142">
        <v>-86.067</v>
      </c>
      <c r="D32" s="144">
        <v>2.1</v>
      </c>
      <c r="E32" s="144"/>
      <c r="F32" s="137">
        <v>13</v>
      </c>
      <c r="G32" s="107">
        <v>42.736</v>
      </c>
      <c r="H32" s="112">
        <v>-87.233</v>
      </c>
      <c r="I32" s="116">
        <v>7.4</v>
      </c>
      <c r="J32" s="116"/>
      <c r="K32" s="116">
        <v>109</v>
      </c>
      <c r="L32" s="121">
        <v>15.2</v>
      </c>
      <c r="M32" s="79">
        <v>250</v>
      </c>
    </row>
    <row r="33" spans="1:13" ht="15" customHeight="1">
      <c r="A33" s="129">
        <v>30237.666666666668</v>
      </c>
      <c r="B33" s="107">
        <v>44.87</v>
      </c>
      <c r="C33" s="142">
        <v>-86.075</v>
      </c>
      <c r="D33" s="144">
        <v>0.71</v>
      </c>
      <c r="E33" s="144"/>
      <c r="F33" s="137">
        <v>297</v>
      </c>
      <c r="G33" s="107">
        <v>42.721</v>
      </c>
      <c r="H33" s="112">
        <v>-87.155</v>
      </c>
      <c r="I33" s="116">
        <v>6.6</v>
      </c>
      <c r="J33" s="116"/>
      <c r="K33" s="116">
        <v>104</v>
      </c>
      <c r="L33" s="121">
        <v>9.8</v>
      </c>
      <c r="M33" s="79">
        <v>287</v>
      </c>
    </row>
    <row r="34" spans="1:13" ht="15" customHeight="1">
      <c r="A34" s="129">
        <v>30239.666666666668</v>
      </c>
      <c r="B34" s="107">
        <v>44.884</v>
      </c>
      <c r="C34" s="142">
        <v>-86.049</v>
      </c>
      <c r="D34" s="144">
        <v>2.6</v>
      </c>
      <c r="E34" s="144"/>
      <c r="F34" s="137">
        <v>52</v>
      </c>
      <c r="G34" s="107">
        <v>42.717</v>
      </c>
      <c r="H34" s="112">
        <v>-87.07</v>
      </c>
      <c r="I34" s="116">
        <v>7</v>
      </c>
      <c r="J34" s="116"/>
      <c r="K34" s="116">
        <v>93</v>
      </c>
      <c r="L34" s="121">
        <v>19.1</v>
      </c>
      <c r="M34" s="79">
        <v>318</v>
      </c>
    </row>
    <row r="35" spans="1:13" ht="15" customHeight="1">
      <c r="A35" s="129">
        <v>30240.666666666668</v>
      </c>
      <c r="B35" s="107">
        <v>44.829</v>
      </c>
      <c r="C35" s="142">
        <v>-86.071</v>
      </c>
      <c r="D35" s="144">
        <v>6.4</v>
      </c>
      <c r="E35" s="144"/>
      <c r="F35" s="137">
        <v>195</v>
      </c>
      <c r="G35" s="107">
        <v>42.645</v>
      </c>
      <c r="H35" s="112">
        <v>-86.989</v>
      </c>
      <c r="I35" s="116">
        <v>10</v>
      </c>
      <c r="J35" s="116"/>
      <c r="K35" s="116">
        <v>140</v>
      </c>
      <c r="L35" s="121">
        <v>16.7</v>
      </c>
      <c r="M35" s="79">
        <v>342</v>
      </c>
    </row>
    <row r="36" spans="1:13" ht="15" customHeight="1">
      <c r="A36" s="129">
        <v>30240.666666666668</v>
      </c>
      <c r="B36" s="95"/>
      <c r="C36" s="97"/>
      <c r="D36" s="101"/>
      <c r="E36" s="101"/>
      <c r="F36" s="49"/>
      <c r="G36" s="107">
        <v>42.558</v>
      </c>
      <c r="H36" s="112">
        <v>-87.06</v>
      </c>
      <c r="I36" s="116">
        <v>11</v>
      </c>
      <c r="J36" s="116"/>
      <c r="K36" s="116">
        <v>211</v>
      </c>
      <c r="L36" s="121">
        <v>19.9</v>
      </c>
      <c r="M36" s="79">
        <v>339</v>
      </c>
    </row>
    <row r="37" spans="1:13" ht="15" customHeight="1">
      <c r="A37" s="129">
        <v>30241.666666666668</v>
      </c>
      <c r="B37" s="95"/>
      <c r="C37" s="97"/>
      <c r="D37" s="101"/>
      <c r="E37" s="101"/>
      <c r="F37" s="49"/>
      <c r="G37" s="107">
        <v>42.574</v>
      </c>
      <c r="H37" s="112">
        <v>-87.1</v>
      </c>
      <c r="I37" s="116">
        <v>3.7</v>
      </c>
      <c r="J37" s="116"/>
      <c r="K37" s="116">
        <v>298</v>
      </c>
      <c r="L37" s="121">
        <v>17.4</v>
      </c>
      <c r="M37" s="79">
        <v>199</v>
      </c>
    </row>
    <row r="38" spans="1:13" ht="15" customHeight="1">
      <c r="A38" s="129">
        <v>30242.666666666668</v>
      </c>
      <c r="B38" s="95"/>
      <c r="C38" s="97"/>
      <c r="D38" s="101"/>
      <c r="E38" s="101"/>
      <c r="F38" s="49"/>
      <c r="G38" s="107">
        <v>42.55</v>
      </c>
      <c r="H38" s="112">
        <v>-86.973</v>
      </c>
      <c r="I38" s="116">
        <v>10</v>
      </c>
      <c r="J38" s="116"/>
      <c r="K38" s="116">
        <v>104</v>
      </c>
      <c r="L38" s="121">
        <v>18.2</v>
      </c>
      <c r="M38" s="79">
        <v>199</v>
      </c>
    </row>
    <row r="39" spans="1:13" ht="15" customHeight="1" thickBot="1">
      <c r="A39" s="130">
        <v>30243.666666666668</v>
      </c>
      <c r="B39" s="96"/>
      <c r="C39" s="98"/>
      <c r="D39" s="102"/>
      <c r="E39" s="102"/>
      <c r="F39" s="53"/>
      <c r="G39" s="145">
        <v>42.553</v>
      </c>
      <c r="H39" s="114">
        <v>-86.903</v>
      </c>
      <c r="I39" s="118">
        <v>5.7</v>
      </c>
      <c r="J39" s="118"/>
      <c r="K39" s="118">
        <v>86</v>
      </c>
      <c r="L39" s="122">
        <v>17.6</v>
      </c>
      <c r="M39" s="80">
        <v>198</v>
      </c>
    </row>
    <row r="40" spans="1:13" ht="15" customHeight="1">
      <c r="A40" s="128">
        <v>30244.666666666668</v>
      </c>
      <c r="B40" s="43"/>
      <c r="C40" s="57"/>
      <c r="D40" s="58"/>
      <c r="E40" s="58"/>
      <c r="F40" s="139"/>
      <c r="G40" s="149">
        <v>42.612</v>
      </c>
      <c r="H40" s="111">
        <v>-86.753</v>
      </c>
      <c r="I40" s="115">
        <v>14</v>
      </c>
      <c r="J40" s="115"/>
      <c r="K40" s="115">
        <v>61</v>
      </c>
      <c r="L40" s="150">
        <v>30.9</v>
      </c>
      <c r="M40" s="78">
        <v>263</v>
      </c>
    </row>
    <row r="41" spans="1:13" ht="15" customHeight="1">
      <c r="A41" s="129">
        <v>30245.666666666668</v>
      </c>
      <c r="B41" s="46"/>
      <c r="C41" s="47"/>
      <c r="D41" s="48"/>
      <c r="E41" s="48"/>
      <c r="F41" s="49"/>
      <c r="G41" s="107">
        <v>42.487</v>
      </c>
      <c r="H41" s="112">
        <v>-86.633</v>
      </c>
      <c r="I41" s="116">
        <v>17</v>
      </c>
      <c r="J41" s="116"/>
      <c r="K41" s="116">
        <v>144</v>
      </c>
      <c r="L41" s="121">
        <v>8.6</v>
      </c>
      <c r="M41" s="79">
        <v>320</v>
      </c>
    </row>
    <row r="42" spans="1:13" ht="15" customHeight="1">
      <c r="A42" s="129">
        <v>30246.666666666668</v>
      </c>
      <c r="B42" s="46"/>
      <c r="C42" s="47"/>
      <c r="D42" s="48"/>
      <c r="E42" s="48"/>
      <c r="F42" s="49"/>
      <c r="G42" s="107">
        <v>42.431</v>
      </c>
      <c r="H42" s="112">
        <v>-86.675</v>
      </c>
      <c r="I42" s="116">
        <v>7.1</v>
      </c>
      <c r="J42" s="116"/>
      <c r="K42" s="116">
        <v>208</v>
      </c>
      <c r="L42" s="121">
        <v>5.4</v>
      </c>
      <c r="M42" s="79">
        <v>326</v>
      </c>
    </row>
    <row r="43" spans="1:13" ht="15" customHeight="1">
      <c r="A43" s="129">
        <v>30247.666666666668</v>
      </c>
      <c r="B43" s="46"/>
      <c r="C43" s="47"/>
      <c r="D43" s="48"/>
      <c r="E43" s="48"/>
      <c r="F43" s="49"/>
      <c r="G43" s="107">
        <v>42.427</v>
      </c>
      <c r="H43" s="112">
        <v>-86.712</v>
      </c>
      <c r="I43" s="116">
        <v>3.1</v>
      </c>
      <c r="J43" s="116"/>
      <c r="K43" s="116">
        <v>261</v>
      </c>
      <c r="L43" s="121">
        <v>6.9</v>
      </c>
      <c r="M43" s="79">
        <v>201</v>
      </c>
    </row>
    <row r="44" spans="1:13" ht="15" customHeight="1">
      <c r="A44" s="129">
        <v>30248.666666666668</v>
      </c>
      <c r="B44" s="46"/>
      <c r="C44" s="47"/>
      <c r="D44" s="48"/>
      <c r="E44" s="48"/>
      <c r="F44" s="49"/>
      <c r="G44" s="107">
        <v>42.412</v>
      </c>
      <c r="H44" s="112">
        <v>-86.682</v>
      </c>
      <c r="I44" s="116">
        <v>3</v>
      </c>
      <c r="J44" s="116"/>
      <c r="K44" s="116">
        <v>124</v>
      </c>
      <c r="L44" s="121">
        <v>13.2</v>
      </c>
      <c r="M44" s="79">
        <v>185</v>
      </c>
    </row>
    <row r="45" spans="1:13" ht="15" customHeight="1">
      <c r="A45" s="129">
        <v>30249.666666666668</v>
      </c>
      <c r="B45" s="46"/>
      <c r="C45" s="47"/>
      <c r="D45" s="48"/>
      <c r="E45" s="48"/>
      <c r="F45" s="49"/>
      <c r="G45" s="107">
        <v>42.404</v>
      </c>
      <c r="H45" s="112">
        <v>-86.7</v>
      </c>
      <c r="I45" s="116">
        <v>1.7000000000000002</v>
      </c>
      <c r="J45" s="116"/>
      <c r="K45" s="116">
        <v>238</v>
      </c>
      <c r="L45" s="121">
        <v>2.8</v>
      </c>
      <c r="M45" s="79">
        <v>212</v>
      </c>
    </row>
    <row r="46" spans="1:13" ht="15" customHeight="1">
      <c r="A46" s="129">
        <v>30250.666666666668</v>
      </c>
      <c r="B46" s="46"/>
      <c r="C46" s="47"/>
      <c r="D46" s="48"/>
      <c r="E46" s="48"/>
      <c r="F46" s="49"/>
      <c r="G46" s="107">
        <v>42.369</v>
      </c>
      <c r="H46" s="112">
        <v>-86.722</v>
      </c>
      <c r="I46" s="116">
        <v>4.3</v>
      </c>
      <c r="J46" s="116"/>
      <c r="K46" s="116">
        <v>204</v>
      </c>
      <c r="L46" s="121">
        <v>6.3</v>
      </c>
      <c r="M46" s="79">
        <v>243</v>
      </c>
    </row>
    <row r="47" spans="1:13" ht="15" customHeight="1">
      <c r="A47" s="129">
        <v>30251.666666666668</v>
      </c>
      <c r="B47" s="46"/>
      <c r="C47" s="47"/>
      <c r="D47" s="48"/>
      <c r="E47" s="48"/>
      <c r="F47" s="49"/>
      <c r="G47" s="107">
        <v>42.359</v>
      </c>
      <c r="H47" s="112">
        <v>-86.718</v>
      </c>
      <c r="I47" s="116">
        <v>1.2</v>
      </c>
      <c r="J47" s="116"/>
      <c r="K47" s="116">
        <v>163</v>
      </c>
      <c r="L47" s="121">
        <v>12.1</v>
      </c>
      <c r="M47" s="79">
        <v>158</v>
      </c>
    </row>
    <row r="48" spans="1:13" ht="15" customHeight="1">
      <c r="A48" s="129">
        <v>30252.666666666668</v>
      </c>
      <c r="B48" s="46"/>
      <c r="C48" s="47"/>
      <c r="D48" s="48"/>
      <c r="E48" s="48"/>
      <c r="F48" s="49"/>
      <c r="G48" s="107">
        <v>42.339</v>
      </c>
      <c r="H48" s="112">
        <v>-86.706</v>
      </c>
      <c r="I48" s="116">
        <v>2.4</v>
      </c>
      <c r="J48" s="116"/>
      <c r="K48" s="116">
        <v>156</v>
      </c>
      <c r="L48" s="121">
        <v>18.1</v>
      </c>
      <c r="M48" s="79">
        <v>221</v>
      </c>
    </row>
    <row r="49" spans="1:13" ht="15" customHeight="1">
      <c r="A49" s="129">
        <v>30253.666666666668</v>
      </c>
      <c r="B49" s="46"/>
      <c r="C49" s="47"/>
      <c r="D49" s="48"/>
      <c r="E49" s="48"/>
      <c r="F49" s="49"/>
      <c r="G49" s="107">
        <v>42.308</v>
      </c>
      <c r="H49" s="112">
        <v>-86.661</v>
      </c>
      <c r="I49" s="116">
        <v>5.1</v>
      </c>
      <c r="J49" s="116"/>
      <c r="K49" s="116">
        <v>132</v>
      </c>
      <c r="L49" s="121">
        <v>10.2</v>
      </c>
      <c r="M49" s="79">
        <v>218</v>
      </c>
    </row>
    <row r="50" spans="1:13" ht="15" customHeight="1">
      <c r="A50" s="129">
        <v>30254.666666666668</v>
      </c>
      <c r="B50" s="46"/>
      <c r="C50" s="47"/>
      <c r="D50" s="48"/>
      <c r="E50" s="48"/>
      <c r="F50" s="49"/>
      <c r="G50" s="107">
        <v>42.242</v>
      </c>
      <c r="H50" s="112">
        <v>-86.595</v>
      </c>
      <c r="I50" s="116">
        <v>9.1</v>
      </c>
      <c r="J50" s="116"/>
      <c r="K50" s="116">
        <v>143</v>
      </c>
      <c r="L50" s="121">
        <v>2.9</v>
      </c>
      <c r="M50" s="79">
        <v>91</v>
      </c>
    </row>
    <row r="51" spans="1:13" ht="15" customHeight="1">
      <c r="A51" s="129">
        <v>30255.666666666668</v>
      </c>
      <c r="B51" s="46"/>
      <c r="C51" s="47"/>
      <c r="D51" s="48"/>
      <c r="E51" s="48"/>
      <c r="F51" s="49"/>
      <c r="G51" s="107">
        <v>42.195</v>
      </c>
      <c r="H51" s="112">
        <v>-86.628</v>
      </c>
      <c r="I51" s="116">
        <v>5.9</v>
      </c>
      <c r="J51" s="116"/>
      <c r="K51" s="116">
        <v>207</v>
      </c>
      <c r="L51" s="121">
        <v>12.1</v>
      </c>
      <c r="M51" s="79">
        <v>112</v>
      </c>
    </row>
    <row r="52" spans="1:13" ht="15" customHeight="1">
      <c r="A52" s="129">
        <v>30256.666666666668</v>
      </c>
      <c r="B52" s="46"/>
      <c r="C52" s="47"/>
      <c r="D52" s="48"/>
      <c r="E52" s="48"/>
      <c r="F52" s="49"/>
      <c r="G52" s="107">
        <v>42.154</v>
      </c>
      <c r="H52" s="112">
        <v>-86.629</v>
      </c>
      <c r="I52" s="116">
        <v>4.6</v>
      </c>
      <c r="J52" s="116"/>
      <c r="K52" s="116">
        <v>181</v>
      </c>
      <c r="L52" s="121">
        <v>7.4</v>
      </c>
      <c r="M52" s="79">
        <v>339</v>
      </c>
    </row>
    <row r="53" spans="1:13" ht="15" customHeight="1">
      <c r="A53" s="129">
        <v>30257.666666666668</v>
      </c>
      <c r="B53" s="46"/>
      <c r="C53" s="47"/>
      <c r="D53" s="48"/>
      <c r="E53" s="48"/>
      <c r="F53" s="49"/>
      <c r="G53" s="107">
        <v>42.142</v>
      </c>
      <c r="H53" s="112">
        <v>-86.602</v>
      </c>
      <c r="I53" s="116">
        <v>2.6</v>
      </c>
      <c r="J53" s="116"/>
      <c r="K53" s="116">
        <v>120</v>
      </c>
      <c r="L53" s="121">
        <v>11</v>
      </c>
      <c r="M53" s="79">
        <v>263</v>
      </c>
    </row>
    <row r="54" spans="1:13" ht="15" customHeight="1">
      <c r="A54" s="129">
        <v>30258.666666666668</v>
      </c>
      <c r="B54" s="46"/>
      <c r="C54" s="47"/>
      <c r="D54" s="48"/>
      <c r="E54" s="48"/>
      <c r="F54" s="49"/>
      <c r="G54" s="107">
        <v>42.122</v>
      </c>
      <c r="H54" s="112">
        <v>-86.59</v>
      </c>
      <c r="I54" s="116">
        <v>2.4</v>
      </c>
      <c r="J54" s="116"/>
      <c r="K54" s="116">
        <v>156</v>
      </c>
      <c r="L54" s="121">
        <v>16.9</v>
      </c>
      <c r="M54" s="79">
        <v>261</v>
      </c>
    </row>
    <row r="55" spans="1:13" ht="15" customHeight="1">
      <c r="A55" s="129">
        <v>30259.666666666668</v>
      </c>
      <c r="B55" s="46"/>
      <c r="C55" s="47"/>
      <c r="D55" s="48"/>
      <c r="E55" s="48"/>
      <c r="F55" s="49"/>
      <c r="G55" s="107">
        <v>42.193</v>
      </c>
      <c r="H55" s="112">
        <v>-86.479</v>
      </c>
      <c r="I55" s="116">
        <v>12</v>
      </c>
      <c r="J55" s="116"/>
      <c r="K55" s="116">
        <v>49</v>
      </c>
      <c r="L55" s="121">
        <v>19.9</v>
      </c>
      <c r="M55" s="79">
        <v>255</v>
      </c>
    </row>
    <row r="56" spans="1:13" ht="15" customHeight="1">
      <c r="A56" s="129">
        <v>30260.666666666668</v>
      </c>
      <c r="B56" s="46"/>
      <c r="C56" s="47"/>
      <c r="D56" s="48"/>
      <c r="E56" s="48"/>
      <c r="F56" s="49"/>
      <c r="G56" s="107">
        <v>42.402</v>
      </c>
      <c r="H56" s="112">
        <v>-86.311</v>
      </c>
      <c r="I56" s="116">
        <v>27</v>
      </c>
      <c r="J56" s="116"/>
      <c r="K56" s="116">
        <v>30</v>
      </c>
      <c r="L56" s="121">
        <v>23.2</v>
      </c>
      <c r="M56" s="79">
        <v>288</v>
      </c>
    </row>
    <row r="57" spans="1:13" ht="15" customHeight="1">
      <c r="A57" s="129">
        <v>30261.666666666668</v>
      </c>
      <c r="B57" s="46"/>
      <c r="C57" s="47"/>
      <c r="D57" s="48"/>
      <c r="E57" s="48"/>
      <c r="F57" s="49"/>
      <c r="G57" s="107">
        <v>42.454</v>
      </c>
      <c r="H57" s="112">
        <v>-86.256</v>
      </c>
      <c r="I57" s="116">
        <v>7.3</v>
      </c>
      <c r="J57" s="116"/>
      <c r="K57" s="116">
        <v>37</v>
      </c>
      <c r="L57" s="121">
        <v>19.9</v>
      </c>
      <c r="M57" s="79">
        <v>255</v>
      </c>
    </row>
    <row r="58" spans="1:13" ht="15" customHeight="1">
      <c r="A58" s="129">
        <v>30262.666666666668</v>
      </c>
      <c r="B58" s="46"/>
      <c r="C58" s="47"/>
      <c r="D58" s="48"/>
      <c r="E58" s="48"/>
      <c r="F58" s="49"/>
      <c r="G58" s="107">
        <v>42.45</v>
      </c>
      <c r="H58" s="112">
        <v>-86.255</v>
      </c>
      <c r="I58" s="116">
        <v>0.45</v>
      </c>
      <c r="J58" s="116"/>
      <c r="K58" s="116">
        <v>169</v>
      </c>
      <c r="L58" s="121">
        <v>17.3</v>
      </c>
      <c r="M58" s="79">
        <v>196</v>
      </c>
    </row>
    <row r="59" spans="1:13" ht="15" customHeight="1">
      <c r="A59" s="129">
        <v>30278.666666666668</v>
      </c>
      <c r="B59" s="46"/>
      <c r="C59" s="47"/>
      <c r="D59" s="48"/>
      <c r="E59" s="48"/>
      <c r="F59" s="49"/>
      <c r="G59" s="107">
        <v>43.057</v>
      </c>
      <c r="H59" s="142">
        <v>-86.489</v>
      </c>
      <c r="I59" s="144">
        <v>70</v>
      </c>
      <c r="J59" s="144"/>
      <c r="K59" s="144">
        <v>344</v>
      </c>
      <c r="L59" s="121">
        <v>17.9</v>
      </c>
      <c r="M59" s="79">
        <v>339</v>
      </c>
    </row>
    <row r="60" spans="1:13" ht="15" customHeight="1">
      <c r="A60" s="129">
        <v>30279.666666666668</v>
      </c>
      <c r="B60" s="46"/>
      <c r="C60" s="47"/>
      <c r="D60" s="48"/>
      <c r="E60" s="48"/>
      <c r="F60" s="49"/>
      <c r="G60" s="107">
        <v>42.967</v>
      </c>
      <c r="H60" s="112">
        <v>-86.484</v>
      </c>
      <c r="I60" s="116">
        <v>10</v>
      </c>
      <c r="J60" s="116"/>
      <c r="K60" s="116">
        <v>177</v>
      </c>
      <c r="L60" s="121">
        <v>15.3</v>
      </c>
      <c r="M60" s="79">
        <v>301</v>
      </c>
    </row>
    <row r="61" spans="1:13" ht="15" customHeight="1">
      <c r="A61" s="129">
        <v>30280.666666666668</v>
      </c>
      <c r="B61" s="46"/>
      <c r="C61" s="47"/>
      <c r="D61" s="48"/>
      <c r="E61" s="48"/>
      <c r="F61" s="49"/>
      <c r="G61" s="107">
        <v>42.947</v>
      </c>
      <c r="H61" s="112">
        <v>-86.48</v>
      </c>
      <c r="I61" s="116">
        <v>2.2</v>
      </c>
      <c r="J61" s="116"/>
      <c r="K61" s="116">
        <v>171</v>
      </c>
      <c r="L61" s="121">
        <v>17.1</v>
      </c>
      <c r="M61" s="79">
        <v>244</v>
      </c>
    </row>
    <row r="62" spans="1:13" ht="15" customHeight="1">
      <c r="A62" s="129">
        <v>30281.666666666668</v>
      </c>
      <c r="B62" s="46"/>
      <c r="C62" s="47"/>
      <c r="D62" s="48"/>
      <c r="E62" s="48"/>
      <c r="F62" s="49"/>
      <c r="G62" s="107">
        <v>43.019</v>
      </c>
      <c r="H62" s="112">
        <v>-86.474</v>
      </c>
      <c r="I62" s="116">
        <v>8</v>
      </c>
      <c r="J62" s="116"/>
      <c r="K62" s="116">
        <v>3</v>
      </c>
      <c r="L62" s="121">
        <v>17.8</v>
      </c>
      <c r="M62" s="79">
        <v>299</v>
      </c>
    </row>
    <row r="63" spans="1:13" ht="15" customHeight="1">
      <c r="A63" s="129">
        <v>30282.666666666668</v>
      </c>
      <c r="B63" s="46"/>
      <c r="C63" s="47"/>
      <c r="D63" s="48"/>
      <c r="E63" s="48"/>
      <c r="F63" s="49"/>
      <c r="G63" s="107">
        <v>43.091</v>
      </c>
      <c r="H63" s="112">
        <v>-86.433</v>
      </c>
      <c r="I63" s="116">
        <v>8.7</v>
      </c>
      <c r="J63" s="116"/>
      <c r="K63" s="116">
        <v>22</v>
      </c>
      <c r="L63" s="121">
        <v>1.1</v>
      </c>
      <c r="M63" s="79">
        <v>133</v>
      </c>
    </row>
    <row r="64" spans="1:13" ht="15" customHeight="1">
      <c r="A64" s="129">
        <v>30283.666666666668</v>
      </c>
      <c r="B64" s="46"/>
      <c r="C64" s="47"/>
      <c r="D64" s="48"/>
      <c r="E64" s="48"/>
      <c r="F64" s="49"/>
      <c r="G64" s="107">
        <v>43.176</v>
      </c>
      <c r="H64" s="112">
        <v>-86.471</v>
      </c>
      <c r="I64" s="116">
        <v>9.9</v>
      </c>
      <c r="J64" s="116"/>
      <c r="K64" s="116">
        <v>341</v>
      </c>
      <c r="L64" s="121">
        <v>17.8</v>
      </c>
      <c r="M64" s="79">
        <v>125</v>
      </c>
    </row>
    <row r="65" spans="1:13" ht="15" customHeight="1">
      <c r="A65" s="129">
        <v>30284.666666666668</v>
      </c>
      <c r="B65" s="46"/>
      <c r="C65" s="47"/>
      <c r="D65" s="48"/>
      <c r="E65" s="48"/>
      <c r="F65" s="49"/>
      <c r="G65" s="107">
        <v>43.22</v>
      </c>
      <c r="H65" s="112">
        <v>-86.488</v>
      </c>
      <c r="I65" s="116">
        <v>5.1</v>
      </c>
      <c r="J65" s="116"/>
      <c r="K65" s="116">
        <v>344</v>
      </c>
      <c r="L65" s="121">
        <v>17.3</v>
      </c>
      <c r="M65" s="79">
        <v>254</v>
      </c>
    </row>
    <row r="66" spans="1:13" ht="15" customHeight="1">
      <c r="A66" s="129">
        <v>30285.666666666668</v>
      </c>
      <c r="B66" s="46"/>
      <c r="C66" s="47"/>
      <c r="D66" s="48"/>
      <c r="E66" s="48"/>
      <c r="F66" s="49"/>
      <c r="G66" s="107">
        <v>43.292</v>
      </c>
      <c r="H66" s="112">
        <v>-86.478</v>
      </c>
      <c r="I66" s="116">
        <v>8</v>
      </c>
      <c r="J66" s="116"/>
      <c r="K66" s="116">
        <v>355</v>
      </c>
      <c r="L66" s="121">
        <v>13.9</v>
      </c>
      <c r="M66" s="79">
        <v>125</v>
      </c>
    </row>
    <row r="67" spans="1:13" ht="15" customHeight="1">
      <c r="A67" s="129">
        <v>30286.666666666668</v>
      </c>
      <c r="B67" s="46"/>
      <c r="C67" s="47"/>
      <c r="D67" s="48"/>
      <c r="E67" s="48"/>
      <c r="F67" s="49"/>
      <c r="G67" s="107">
        <v>43.427</v>
      </c>
      <c r="H67" s="112">
        <v>-86.522</v>
      </c>
      <c r="I67" s="116">
        <v>15</v>
      </c>
      <c r="J67" s="116"/>
      <c r="K67" s="116">
        <v>346</v>
      </c>
      <c r="L67" s="121">
        <v>9.4</v>
      </c>
      <c r="M67" s="79">
        <v>172</v>
      </c>
    </row>
    <row r="68" spans="1:13" ht="15" customHeight="1">
      <c r="A68" s="129">
        <v>30287.666666666668</v>
      </c>
      <c r="B68" s="46"/>
      <c r="C68" s="47"/>
      <c r="D68" s="48"/>
      <c r="E68" s="48"/>
      <c r="F68" s="49"/>
      <c r="G68" s="107">
        <v>43.543</v>
      </c>
      <c r="H68" s="112">
        <v>-86.54</v>
      </c>
      <c r="I68" s="116">
        <v>13</v>
      </c>
      <c r="J68" s="116"/>
      <c r="K68" s="116">
        <v>353</v>
      </c>
      <c r="L68" s="121">
        <v>20.8</v>
      </c>
      <c r="M68" s="79">
        <v>170</v>
      </c>
    </row>
    <row r="69" spans="1:13" ht="15" customHeight="1">
      <c r="A69" s="129">
        <v>30288.666666666668</v>
      </c>
      <c r="B69" s="46"/>
      <c r="C69" s="47"/>
      <c r="D69" s="48"/>
      <c r="E69" s="48"/>
      <c r="F69" s="49"/>
      <c r="G69" s="107">
        <v>43.731</v>
      </c>
      <c r="H69" s="112">
        <v>-86.528</v>
      </c>
      <c r="I69" s="116">
        <v>21</v>
      </c>
      <c r="J69" s="116"/>
      <c r="K69" s="116">
        <v>2</v>
      </c>
      <c r="L69" s="121">
        <v>11.4</v>
      </c>
      <c r="M69" s="79">
        <v>280</v>
      </c>
    </row>
    <row r="70" spans="1:13" ht="15" customHeight="1">
      <c r="A70" s="129">
        <v>30289.666666666668</v>
      </c>
      <c r="B70" s="46"/>
      <c r="C70" s="47"/>
      <c r="D70" s="48"/>
      <c r="E70" s="48"/>
      <c r="F70" s="49"/>
      <c r="G70" s="107">
        <v>43.792</v>
      </c>
      <c r="H70" s="112">
        <v>-86.48</v>
      </c>
      <c r="I70" s="116">
        <v>7.8</v>
      </c>
      <c r="J70" s="116"/>
      <c r="K70" s="116">
        <v>29</v>
      </c>
      <c r="L70" s="121">
        <v>9.2</v>
      </c>
      <c r="M70" s="79">
        <v>50</v>
      </c>
    </row>
    <row r="71" spans="1:13" ht="15" customHeight="1" thickBot="1">
      <c r="A71" s="130">
        <v>30290.666666666668</v>
      </c>
      <c r="B71" s="50"/>
      <c r="C71" s="51"/>
      <c r="D71" s="52"/>
      <c r="E71" s="52"/>
      <c r="F71" s="53"/>
      <c r="G71" s="145">
        <v>43.766</v>
      </c>
      <c r="H71" s="114">
        <v>-86.501</v>
      </c>
      <c r="I71" s="118">
        <v>3.3</v>
      </c>
      <c r="J71" s="118"/>
      <c r="K71" s="118">
        <v>210</v>
      </c>
      <c r="L71" s="122">
        <v>17.2</v>
      </c>
      <c r="M71" s="80">
        <v>210</v>
      </c>
    </row>
    <row r="72" spans="1:13" ht="54.75" customHeight="1">
      <c r="A72" s="157" t="s">
        <v>15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</sheetData>
  <sheetProtection selectLockedCells="1" selectUnlockedCells="1"/>
  <mergeCells count="4">
    <mergeCell ref="A72:M72"/>
    <mergeCell ref="A4:F4"/>
    <mergeCell ref="G4:M4"/>
    <mergeCell ref="A2:M2"/>
  </mergeCells>
  <printOptions/>
  <pageMargins left="0.75" right="0.75" top="1" bottom="1" header="0.511805555555556" footer="0.511805555555556"/>
  <pageSetup horizontalDpi="300" verticalDpi="300" orientation="landscape" scale="75" r:id="rId1"/>
  <headerFooter alignWithMargins="0">
    <oddHeader>&amp;LPhysical and Chemical Data&amp;CLake MI Surface Currents-Fall&amp;RPage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14.421875" style="1" customWidth="1"/>
    <col min="4" max="6" width="14.421875" style="0" customWidth="1"/>
    <col min="7" max="7" width="14.421875" style="2" customWidth="1"/>
    <col min="8" max="8" width="14.421875" style="0" customWidth="1"/>
    <col min="10" max="10" width="18.00390625" style="0" customWidth="1"/>
  </cols>
  <sheetData>
    <row r="1" spans="1:21" ht="23.25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3.5" customHeight="1" thickBot="1">
      <c r="A3" t="s">
        <v>2</v>
      </c>
      <c r="B3" s="31"/>
      <c r="C3" s="31"/>
      <c r="D3" s="5"/>
      <c r="E3" s="5"/>
      <c r="F3" s="5"/>
      <c r="G3" s="32"/>
      <c r="H3" s="5"/>
      <c r="I3" s="5"/>
      <c r="J3" s="5"/>
      <c r="K3" s="5"/>
      <c r="L3" s="5"/>
      <c r="M3" s="5"/>
      <c r="N3" s="33"/>
      <c r="O3" s="33"/>
      <c r="P3" s="33"/>
      <c r="Q3" s="33"/>
      <c r="R3" s="33"/>
      <c r="S3" s="33"/>
      <c r="T3" s="33"/>
      <c r="U3" s="33"/>
    </row>
    <row r="4" spans="1:14" s="6" customFormat="1" ht="27.75" customHeight="1" thickBot="1">
      <c r="A4" s="123" t="s">
        <v>6</v>
      </c>
      <c r="B4" s="64" t="s">
        <v>7</v>
      </c>
      <c r="C4" s="64" t="s">
        <v>8</v>
      </c>
      <c r="D4" s="65" t="s">
        <v>9</v>
      </c>
      <c r="E4" s="66" t="s">
        <v>10</v>
      </c>
      <c r="F4" s="69" t="s">
        <v>11</v>
      </c>
      <c r="G4" s="65" t="s">
        <v>21</v>
      </c>
      <c r="H4" s="70" t="s">
        <v>14</v>
      </c>
      <c r="I4" s="7"/>
      <c r="J4" s="34"/>
      <c r="K4" s="35"/>
      <c r="L4" s="36"/>
      <c r="M4" s="37"/>
      <c r="N4" s="37"/>
    </row>
    <row r="5" spans="1:14" ht="15" customHeight="1">
      <c r="A5" s="127">
        <v>30349.666666666668</v>
      </c>
      <c r="B5" s="106">
        <v>44.206</v>
      </c>
      <c r="C5" s="111">
        <f>-87.022</f>
        <v>-87.022</v>
      </c>
      <c r="D5" s="115">
        <v>0</v>
      </c>
      <c r="E5" s="115">
        <v>0</v>
      </c>
      <c r="F5" s="115">
        <v>0</v>
      </c>
      <c r="G5" s="119">
        <v>33.1</v>
      </c>
      <c r="H5" s="139">
        <v>36</v>
      </c>
      <c r="J5" s="16"/>
      <c r="K5" s="24"/>
      <c r="L5" s="22"/>
      <c r="M5" s="15"/>
      <c r="N5" s="15"/>
    </row>
    <row r="6" spans="1:14" ht="15" customHeight="1">
      <c r="A6" s="76">
        <v>30350.666666666668</v>
      </c>
      <c r="B6" s="108">
        <v>44.113</v>
      </c>
      <c r="C6" s="112">
        <f>-87.101</f>
        <v>-87.101</v>
      </c>
      <c r="D6" s="116">
        <v>12</v>
      </c>
      <c r="E6" s="116"/>
      <c r="F6" s="116">
        <v>211</v>
      </c>
      <c r="G6" s="121">
        <v>16.9</v>
      </c>
      <c r="H6" s="79">
        <v>353</v>
      </c>
      <c r="J6" s="16"/>
      <c r="K6" s="24"/>
      <c r="L6" s="22"/>
      <c r="M6" s="15"/>
      <c r="N6" s="15"/>
    </row>
    <row r="7" spans="1:14" ht="15" customHeight="1">
      <c r="A7" s="76">
        <v>30351.666666666668</v>
      </c>
      <c r="B7" s="108">
        <v>43.983</v>
      </c>
      <c r="C7" s="112">
        <f>-87.014</f>
        <v>-87.014</v>
      </c>
      <c r="D7" s="116">
        <v>16</v>
      </c>
      <c r="E7" s="116"/>
      <c r="F7" s="116">
        <v>154</v>
      </c>
      <c r="G7" s="121">
        <v>12.7</v>
      </c>
      <c r="H7" s="79">
        <v>330</v>
      </c>
      <c r="J7" s="16"/>
      <c r="K7" s="24"/>
      <c r="L7" s="22"/>
      <c r="M7" s="15"/>
      <c r="N7" s="15"/>
    </row>
    <row r="8" spans="1:14" ht="15" customHeight="1">
      <c r="A8" s="76">
        <v>30352.666666666668</v>
      </c>
      <c r="B8" s="108">
        <v>43.878</v>
      </c>
      <c r="C8" s="112">
        <f>-87.028</f>
        <v>-87.028</v>
      </c>
      <c r="D8" s="116">
        <v>12</v>
      </c>
      <c r="E8" s="116"/>
      <c r="F8" s="116">
        <v>185</v>
      </c>
      <c r="G8" s="120">
        <v>8.8</v>
      </c>
      <c r="H8" s="79">
        <v>206</v>
      </c>
      <c r="J8" s="16"/>
      <c r="K8" s="24"/>
      <c r="L8" s="22"/>
      <c r="M8" s="15"/>
      <c r="N8" s="15"/>
    </row>
    <row r="9" spans="1:14" ht="15" customHeight="1">
      <c r="A9" s="76">
        <v>30353.666666666668</v>
      </c>
      <c r="B9" s="108">
        <v>43.781</v>
      </c>
      <c r="C9" s="112">
        <f>-87.047</f>
        <v>-87.047</v>
      </c>
      <c r="D9" s="116">
        <v>11</v>
      </c>
      <c r="E9" s="116"/>
      <c r="F9" s="116">
        <v>188</v>
      </c>
      <c r="G9" s="121">
        <v>11.5</v>
      </c>
      <c r="H9" s="79">
        <v>23</v>
      </c>
      <c r="J9" s="16"/>
      <c r="K9" s="24"/>
      <c r="L9" s="22"/>
      <c r="M9" s="15"/>
      <c r="N9" s="15"/>
    </row>
    <row r="10" spans="1:14" ht="15" customHeight="1">
      <c r="A10" s="76">
        <v>30354.666666666668</v>
      </c>
      <c r="B10" s="108">
        <v>43.733</v>
      </c>
      <c r="C10" s="113">
        <v>-87.098</v>
      </c>
      <c r="D10" s="117">
        <v>6.7</v>
      </c>
      <c r="E10" s="117"/>
      <c r="F10" s="117">
        <v>217</v>
      </c>
      <c r="G10" s="121">
        <v>5.8</v>
      </c>
      <c r="H10" s="79">
        <v>256</v>
      </c>
      <c r="J10" s="16"/>
      <c r="K10" s="24"/>
      <c r="L10" s="22"/>
      <c r="M10" s="15"/>
      <c r="N10" s="15"/>
    </row>
    <row r="11" spans="1:14" ht="15" customHeight="1">
      <c r="A11" s="76">
        <v>30355.666666666668</v>
      </c>
      <c r="B11" s="108">
        <v>43.688</v>
      </c>
      <c r="C11" s="112">
        <f>-87.095</f>
        <v>-87.095</v>
      </c>
      <c r="D11" s="116">
        <v>5</v>
      </c>
      <c r="E11" s="116"/>
      <c r="F11" s="116">
        <v>177</v>
      </c>
      <c r="G11" s="121">
        <v>5</v>
      </c>
      <c r="H11" s="79">
        <v>16</v>
      </c>
      <c r="J11" s="16"/>
      <c r="K11" s="24"/>
      <c r="L11" s="22"/>
      <c r="M11" s="15"/>
      <c r="N11" s="15"/>
    </row>
    <row r="12" spans="1:14" ht="15" customHeight="1">
      <c r="A12" s="76">
        <v>30356.666666666668</v>
      </c>
      <c r="B12" s="108">
        <v>43.671</v>
      </c>
      <c r="C12" s="112">
        <f>-87.132</f>
        <v>-87.132</v>
      </c>
      <c r="D12" s="116">
        <v>3.5</v>
      </c>
      <c r="E12" s="116"/>
      <c r="F12" s="116">
        <v>237</v>
      </c>
      <c r="G12" s="121">
        <v>13</v>
      </c>
      <c r="H12" s="79">
        <v>90</v>
      </c>
      <c r="J12" s="16"/>
      <c r="K12" s="24"/>
      <c r="L12" s="22"/>
      <c r="M12" s="15"/>
      <c r="N12" s="15"/>
    </row>
    <row r="13" spans="1:14" ht="15" customHeight="1">
      <c r="A13" s="76">
        <v>30357.666666666668</v>
      </c>
      <c r="B13" s="108">
        <v>43.685</v>
      </c>
      <c r="C13" s="112">
        <f>-87.152</f>
        <v>-87.152</v>
      </c>
      <c r="D13" s="116">
        <v>2.2</v>
      </c>
      <c r="E13" s="116"/>
      <c r="F13" s="116">
        <v>314</v>
      </c>
      <c r="G13" s="120">
        <v>16.1</v>
      </c>
      <c r="H13" s="79">
        <v>113</v>
      </c>
      <c r="J13" s="16"/>
      <c r="K13" s="24"/>
      <c r="L13" s="22"/>
      <c r="M13" s="15"/>
      <c r="N13" s="15"/>
    </row>
    <row r="14" spans="1:14" ht="15" customHeight="1">
      <c r="A14" s="76">
        <v>30358.666666666668</v>
      </c>
      <c r="B14" s="108">
        <v>43.697</v>
      </c>
      <c r="C14" s="112">
        <f>-87.147</f>
        <v>-87.147</v>
      </c>
      <c r="D14" s="116">
        <v>1.4</v>
      </c>
      <c r="E14" s="116"/>
      <c r="F14" s="116">
        <v>16</v>
      </c>
      <c r="G14" s="121">
        <v>8.1</v>
      </c>
      <c r="H14" s="79">
        <v>93</v>
      </c>
      <c r="J14" s="16"/>
      <c r="K14" s="24"/>
      <c r="L14" s="22"/>
      <c r="M14" s="15"/>
      <c r="N14" s="15"/>
    </row>
    <row r="15" spans="1:14" ht="15" customHeight="1">
      <c r="A15" s="76">
        <v>30359.666666666668</v>
      </c>
      <c r="B15" s="108">
        <v>43.678</v>
      </c>
      <c r="C15" s="112">
        <f>-87.153</f>
        <v>-87.153</v>
      </c>
      <c r="D15" s="116">
        <v>2.2</v>
      </c>
      <c r="E15" s="116"/>
      <c r="F15" s="116">
        <v>192</v>
      </c>
      <c r="G15" s="120">
        <v>6.9</v>
      </c>
      <c r="H15" s="79">
        <v>230</v>
      </c>
      <c r="J15" s="16"/>
      <c r="K15" s="24"/>
      <c r="L15" s="22"/>
      <c r="M15" s="15"/>
      <c r="N15" s="15"/>
    </row>
    <row r="16" spans="1:14" ht="15" customHeight="1">
      <c r="A16" s="76">
        <v>30360.666666666668</v>
      </c>
      <c r="B16" s="108">
        <v>43.672</v>
      </c>
      <c r="C16" s="112">
        <f>-87.09</f>
        <v>-87.09</v>
      </c>
      <c r="D16" s="116">
        <v>5.1</v>
      </c>
      <c r="E16" s="116"/>
      <c r="F16" s="116">
        <v>97</v>
      </c>
      <c r="G16" s="121">
        <v>10</v>
      </c>
      <c r="H16" s="79">
        <v>163</v>
      </c>
      <c r="J16" s="16"/>
      <c r="K16" s="24"/>
      <c r="L16" s="22"/>
      <c r="M16" s="15"/>
      <c r="N16" s="15"/>
    </row>
    <row r="17" spans="1:14" ht="15" customHeight="1">
      <c r="A17" s="76">
        <v>30361.666666666668</v>
      </c>
      <c r="B17" s="108">
        <v>43.662</v>
      </c>
      <c r="C17" s="112">
        <f>-87.034</f>
        <v>-87.034</v>
      </c>
      <c r="D17" s="116">
        <v>4.6</v>
      </c>
      <c r="E17" s="116"/>
      <c r="F17" s="116">
        <v>103</v>
      </c>
      <c r="G17" s="121">
        <v>10</v>
      </c>
      <c r="H17" s="79">
        <v>216</v>
      </c>
      <c r="J17" s="16"/>
      <c r="K17" s="24"/>
      <c r="L17" s="22"/>
      <c r="M17" s="15"/>
      <c r="N17" s="15"/>
    </row>
    <row r="18" spans="1:14" ht="15" customHeight="1">
      <c r="A18" s="76">
        <v>30362.666666666668</v>
      </c>
      <c r="B18" s="108">
        <v>43.64</v>
      </c>
      <c r="C18" s="112">
        <f>-87.03</f>
        <v>-87.03</v>
      </c>
      <c r="D18" s="116">
        <v>2.5</v>
      </c>
      <c r="E18" s="116"/>
      <c r="F18" s="116">
        <v>172</v>
      </c>
      <c r="G18" s="121">
        <v>5</v>
      </c>
      <c r="H18" s="79">
        <v>66</v>
      </c>
      <c r="J18" s="16"/>
      <c r="K18" s="24"/>
      <c r="L18" s="22"/>
      <c r="M18" s="15"/>
      <c r="N18" s="15"/>
    </row>
    <row r="19" spans="1:14" ht="15" customHeight="1">
      <c r="A19" s="76">
        <v>30363.666666666668</v>
      </c>
      <c r="B19" s="108">
        <v>43.647</v>
      </c>
      <c r="C19" s="113">
        <v>-87.047</v>
      </c>
      <c r="D19" s="117">
        <v>1.6</v>
      </c>
      <c r="E19" s="117"/>
      <c r="F19" s="117">
        <v>299</v>
      </c>
      <c r="G19" s="121">
        <v>7.7</v>
      </c>
      <c r="H19" s="79">
        <v>126</v>
      </c>
      <c r="J19" s="16"/>
      <c r="K19" s="24"/>
      <c r="L19" s="22"/>
      <c r="M19" s="15"/>
      <c r="N19" s="15"/>
    </row>
    <row r="20" spans="1:14" ht="15" customHeight="1">
      <c r="A20" s="76">
        <v>30364.666666666668</v>
      </c>
      <c r="B20" s="108">
        <v>43.63</v>
      </c>
      <c r="C20" s="113">
        <v>-87.018</v>
      </c>
      <c r="D20" s="117">
        <v>3</v>
      </c>
      <c r="E20" s="117"/>
      <c r="F20" s="117">
        <v>128</v>
      </c>
      <c r="G20" s="121">
        <v>7.3</v>
      </c>
      <c r="H20" s="79">
        <v>300</v>
      </c>
      <c r="J20" s="16"/>
      <c r="K20" s="24"/>
      <c r="L20" s="22"/>
      <c r="M20" s="15"/>
      <c r="N20" s="15"/>
    </row>
    <row r="21" spans="1:14" ht="15" customHeight="1">
      <c r="A21" s="76">
        <v>30365.666666666668</v>
      </c>
      <c r="B21" s="108">
        <v>43.637</v>
      </c>
      <c r="C21" s="112">
        <f>-86.946</f>
        <v>-86.946</v>
      </c>
      <c r="D21" s="116">
        <v>5.8</v>
      </c>
      <c r="E21" s="116"/>
      <c r="F21" s="116">
        <v>82</v>
      </c>
      <c r="G21" s="121">
        <v>10.4</v>
      </c>
      <c r="H21" s="79">
        <v>186</v>
      </c>
      <c r="J21" s="16"/>
      <c r="K21" s="24"/>
      <c r="L21" s="22"/>
      <c r="M21" s="15"/>
      <c r="N21" s="15"/>
    </row>
    <row r="22" spans="1:14" ht="15" customHeight="1">
      <c r="A22" s="76">
        <v>30366.666666666668</v>
      </c>
      <c r="B22" s="108">
        <v>43.631</v>
      </c>
      <c r="C22" s="112">
        <f>-86.923</f>
        <v>-86.923</v>
      </c>
      <c r="D22" s="116">
        <v>2</v>
      </c>
      <c r="E22" s="116"/>
      <c r="F22" s="116">
        <v>109</v>
      </c>
      <c r="G22" s="121">
        <v>8.8</v>
      </c>
      <c r="H22" s="79">
        <v>106</v>
      </c>
      <c r="J22" s="16"/>
      <c r="K22" s="24"/>
      <c r="L22" s="22"/>
      <c r="M22" s="15"/>
      <c r="N22" s="15"/>
    </row>
    <row r="23" spans="1:14" ht="15" customHeight="1">
      <c r="A23" s="76">
        <v>30367.666666666668</v>
      </c>
      <c r="B23" s="108">
        <v>43.659</v>
      </c>
      <c r="C23" s="113">
        <v>-86.904</v>
      </c>
      <c r="D23" s="117">
        <v>3.5</v>
      </c>
      <c r="E23" s="117"/>
      <c r="F23" s="117">
        <v>26</v>
      </c>
      <c r="G23" s="121">
        <v>8.4</v>
      </c>
      <c r="H23" s="79">
        <v>146</v>
      </c>
      <c r="J23" s="16"/>
      <c r="K23" s="24"/>
      <c r="L23" s="22"/>
      <c r="M23" s="15"/>
      <c r="N23" s="15"/>
    </row>
    <row r="24" spans="1:14" ht="15" customHeight="1">
      <c r="A24" s="76">
        <v>30368.666666666668</v>
      </c>
      <c r="B24" s="108">
        <v>43.628</v>
      </c>
      <c r="C24" s="112">
        <f>-86.891</f>
        <v>-86.891</v>
      </c>
      <c r="D24" s="116">
        <v>3.6</v>
      </c>
      <c r="E24" s="116"/>
      <c r="F24" s="116">
        <v>163</v>
      </c>
      <c r="G24" s="120">
        <v>6.9</v>
      </c>
      <c r="H24" s="79">
        <v>63</v>
      </c>
      <c r="J24" s="16"/>
      <c r="K24" s="24"/>
      <c r="L24" s="22"/>
      <c r="M24" s="15"/>
      <c r="N24" s="15"/>
    </row>
    <row r="25" spans="1:14" ht="15" customHeight="1">
      <c r="A25" s="76">
        <v>30369.666666666668</v>
      </c>
      <c r="B25" s="108">
        <v>43.635</v>
      </c>
      <c r="C25" s="112">
        <f>-86.878</f>
        <v>-86.878</v>
      </c>
      <c r="D25" s="116">
        <v>1.3</v>
      </c>
      <c r="E25" s="116"/>
      <c r="F25" s="116">
        <v>53</v>
      </c>
      <c r="G25" s="121">
        <v>7.3</v>
      </c>
      <c r="H25" s="79">
        <v>53</v>
      </c>
      <c r="J25" s="16"/>
      <c r="K25" s="24"/>
      <c r="L25" s="22"/>
      <c r="M25" s="15"/>
      <c r="N25" s="15"/>
    </row>
    <row r="26" spans="1:14" ht="15" customHeight="1">
      <c r="A26" s="76">
        <v>30370.666666666668</v>
      </c>
      <c r="B26" s="108">
        <v>43.647</v>
      </c>
      <c r="C26" s="112">
        <f>-86.85</f>
        <v>-86.85</v>
      </c>
      <c r="D26" s="116">
        <v>2.6</v>
      </c>
      <c r="E26" s="116"/>
      <c r="F26" s="116">
        <v>59</v>
      </c>
      <c r="G26" s="121">
        <v>8.4</v>
      </c>
      <c r="H26" s="79">
        <v>290</v>
      </c>
      <c r="J26" s="16"/>
      <c r="K26" s="24"/>
      <c r="L26" s="22"/>
      <c r="M26" s="15"/>
      <c r="N26" s="15"/>
    </row>
    <row r="27" spans="1:14" ht="15" customHeight="1">
      <c r="A27" s="76">
        <v>30371.666666666668</v>
      </c>
      <c r="B27" s="108">
        <v>43.669</v>
      </c>
      <c r="C27" s="112">
        <f>-86.863</f>
        <v>-86.863</v>
      </c>
      <c r="D27" s="116">
        <v>2.7</v>
      </c>
      <c r="E27" s="116"/>
      <c r="F27" s="116">
        <v>336</v>
      </c>
      <c r="G27" s="121">
        <v>9.5</v>
      </c>
      <c r="H27" s="79">
        <v>346</v>
      </c>
      <c r="J27" s="16"/>
      <c r="K27" s="24"/>
      <c r="L27" s="22"/>
      <c r="M27" s="15"/>
      <c r="N27" s="15"/>
    </row>
    <row r="28" spans="1:14" ht="15" customHeight="1">
      <c r="A28" s="76">
        <v>30372.666666666668</v>
      </c>
      <c r="B28" s="108">
        <v>43.631</v>
      </c>
      <c r="C28" s="112">
        <f>-86.891</f>
        <v>-86.891</v>
      </c>
      <c r="D28" s="116">
        <v>4.8</v>
      </c>
      <c r="E28" s="116"/>
      <c r="F28" s="116">
        <v>208</v>
      </c>
      <c r="G28" s="121">
        <v>12.3</v>
      </c>
      <c r="H28" s="79">
        <v>40</v>
      </c>
      <c r="J28" s="16"/>
      <c r="K28" s="24"/>
      <c r="L28" s="22"/>
      <c r="M28" s="15"/>
      <c r="N28" s="15"/>
    </row>
    <row r="29" spans="1:14" ht="15" customHeight="1">
      <c r="A29" s="76">
        <v>30373.666666666668</v>
      </c>
      <c r="B29" s="108">
        <v>43.639</v>
      </c>
      <c r="C29" s="112">
        <f>-86.856</f>
        <v>-86.856</v>
      </c>
      <c r="D29" s="116">
        <v>3</v>
      </c>
      <c r="E29" s="116"/>
      <c r="F29" s="116">
        <v>72</v>
      </c>
      <c r="G29" s="121">
        <v>5.4</v>
      </c>
      <c r="H29" s="79">
        <v>143</v>
      </c>
      <c r="J29" s="16"/>
      <c r="K29" s="24"/>
      <c r="L29" s="22"/>
      <c r="M29" s="15"/>
      <c r="N29" s="15"/>
    </row>
    <row r="30" spans="1:14" ht="15" customHeight="1">
      <c r="A30" s="76">
        <v>30374.666666666668</v>
      </c>
      <c r="B30" s="108">
        <v>43.725</v>
      </c>
      <c r="C30" s="112">
        <f>-86.789</f>
        <v>-86.789</v>
      </c>
      <c r="D30" s="116">
        <v>11</v>
      </c>
      <c r="E30" s="116"/>
      <c r="F30" s="116">
        <v>29</v>
      </c>
      <c r="G30" s="121">
        <v>12.7</v>
      </c>
      <c r="H30" s="79">
        <v>190</v>
      </c>
      <c r="J30" s="16"/>
      <c r="K30" s="24"/>
      <c r="L30" s="22"/>
      <c r="M30" s="15"/>
      <c r="N30" s="15"/>
    </row>
    <row r="31" spans="1:14" ht="15" customHeight="1">
      <c r="A31" s="76">
        <v>30375.666666666668</v>
      </c>
      <c r="B31" s="108">
        <v>43.79</v>
      </c>
      <c r="C31" s="112">
        <f>-86.748</f>
        <v>-86.748</v>
      </c>
      <c r="D31" s="116">
        <v>7.9</v>
      </c>
      <c r="E31" s="116"/>
      <c r="F31" s="116">
        <v>24</v>
      </c>
      <c r="G31" s="120">
        <v>8.4</v>
      </c>
      <c r="H31" s="79">
        <v>213</v>
      </c>
      <c r="J31" s="16"/>
      <c r="K31" s="24"/>
      <c r="L31" s="22"/>
      <c r="M31" s="15"/>
      <c r="N31" s="15"/>
    </row>
    <row r="32" spans="1:14" ht="15" customHeight="1">
      <c r="A32" s="76">
        <v>30376.666666666668</v>
      </c>
      <c r="B32" s="108">
        <v>43.822</v>
      </c>
      <c r="C32" s="112">
        <f>-86.723</f>
        <v>-86.723</v>
      </c>
      <c r="D32" s="116">
        <v>11</v>
      </c>
      <c r="E32" s="116"/>
      <c r="F32" s="116">
        <v>10</v>
      </c>
      <c r="G32" s="121">
        <v>10.4</v>
      </c>
      <c r="H32" s="79">
        <v>43</v>
      </c>
      <c r="J32" s="16"/>
      <c r="K32" s="24"/>
      <c r="L32" s="22"/>
      <c r="M32" s="15"/>
      <c r="N32" s="15"/>
    </row>
    <row r="33" spans="1:14" ht="15" customHeight="1">
      <c r="A33" s="76">
        <v>30377.666666666668</v>
      </c>
      <c r="B33" s="108">
        <v>43.869</v>
      </c>
      <c r="C33" s="112">
        <f>-86.71</f>
        <v>-86.71</v>
      </c>
      <c r="D33" s="116">
        <v>5.3</v>
      </c>
      <c r="E33" s="116"/>
      <c r="F33" s="116">
        <v>11</v>
      </c>
      <c r="G33" s="120">
        <v>6.9</v>
      </c>
      <c r="H33" s="140">
        <v>36</v>
      </c>
      <c r="J33" s="16"/>
      <c r="K33" s="24"/>
      <c r="L33" s="22"/>
      <c r="M33" s="15"/>
      <c r="N33" s="15"/>
    </row>
    <row r="34" spans="1:14" ht="15" customHeight="1">
      <c r="A34" s="76">
        <v>30378.666666666668</v>
      </c>
      <c r="B34" s="108">
        <v>43.922</v>
      </c>
      <c r="C34" s="112">
        <f>-86.72</f>
        <v>-86.72</v>
      </c>
      <c r="D34" s="116">
        <v>5.9</v>
      </c>
      <c r="E34" s="116"/>
      <c r="F34" s="116">
        <v>352</v>
      </c>
      <c r="G34" s="121">
        <v>9.6</v>
      </c>
      <c r="H34" s="79">
        <v>56</v>
      </c>
      <c r="J34" s="16"/>
      <c r="K34" s="24"/>
      <c r="L34" s="22"/>
      <c r="M34" s="15"/>
      <c r="N34" s="15"/>
    </row>
    <row r="35" spans="1:14" ht="15" customHeight="1">
      <c r="A35" s="76">
        <v>30379.666666666668</v>
      </c>
      <c r="B35" s="108">
        <v>43.98</v>
      </c>
      <c r="C35" s="112">
        <f>-86.737</f>
        <v>-86.737</v>
      </c>
      <c r="D35" s="116">
        <v>6.6</v>
      </c>
      <c r="E35" s="116"/>
      <c r="F35" s="116">
        <v>348</v>
      </c>
      <c r="G35" s="121">
        <v>10</v>
      </c>
      <c r="H35" s="79">
        <v>53</v>
      </c>
      <c r="J35" s="16"/>
      <c r="K35" s="24"/>
      <c r="L35" s="22"/>
      <c r="M35" s="15"/>
      <c r="N35" s="15"/>
    </row>
    <row r="36" spans="1:14" ht="15" customHeight="1">
      <c r="A36" s="76">
        <v>30380.666666666668</v>
      </c>
      <c r="B36" s="108">
        <v>44.027</v>
      </c>
      <c r="C36" s="113">
        <v>-86.762</v>
      </c>
      <c r="D36" s="117">
        <v>5.6</v>
      </c>
      <c r="E36" s="117"/>
      <c r="F36" s="117">
        <v>339</v>
      </c>
      <c r="G36" s="121">
        <v>11.9</v>
      </c>
      <c r="H36" s="79">
        <v>43</v>
      </c>
      <c r="J36" s="16"/>
      <c r="K36" s="24"/>
      <c r="L36" s="22"/>
      <c r="M36" s="15"/>
      <c r="N36" s="15"/>
    </row>
    <row r="37" spans="1:14" ht="15" customHeight="1">
      <c r="A37" s="76">
        <v>30381.666666666668</v>
      </c>
      <c r="B37" s="108">
        <v>44.063</v>
      </c>
      <c r="C37" s="112">
        <f>-86.777</f>
        <v>-86.777</v>
      </c>
      <c r="D37" s="116">
        <v>4.2</v>
      </c>
      <c r="E37" s="116"/>
      <c r="F37" s="116">
        <v>16</v>
      </c>
      <c r="G37" s="120">
        <v>10.7</v>
      </c>
      <c r="H37" s="79">
        <v>116</v>
      </c>
      <c r="J37" s="16"/>
      <c r="K37" s="24"/>
      <c r="L37" s="22"/>
      <c r="M37" s="15"/>
      <c r="N37" s="15"/>
    </row>
    <row r="38" spans="1:14" ht="15" customHeight="1">
      <c r="A38" s="76">
        <v>30382.666666666668</v>
      </c>
      <c r="B38" s="108">
        <v>44.113</v>
      </c>
      <c r="C38" s="112">
        <f>-86.748</f>
        <v>-86.748</v>
      </c>
      <c r="D38" s="116">
        <v>5.7</v>
      </c>
      <c r="E38" s="116"/>
      <c r="F38" s="116">
        <v>11</v>
      </c>
      <c r="G38" s="121">
        <v>9.7</v>
      </c>
      <c r="H38" s="79">
        <v>166</v>
      </c>
      <c r="J38" s="16"/>
      <c r="K38" s="24"/>
      <c r="L38" s="22"/>
      <c r="M38" s="15"/>
      <c r="N38" s="15"/>
    </row>
    <row r="39" spans="1:14" ht="15" customHeight="1">
      <c r="A39" s="76">
        <v>30383.666666666668</v>
      </c>
      <c r="B39" s="108">
        <v>44.14</v>
      </c>
      <c r="C39" s="112">
        <f>-86.705</f>
        <v>-86.705</v>
      </c>
      <c r="D39" s="116">
        <v>4.6</v>
      </c>
      <c r="E39" s="116"/>
      <c r="F39" s="116">
        <v>48</v>
      </c>
      <c r="G39" s="121">
        <v>7.3</v>
      </c>
      <c r="H39" s="79">
        <v>246</v>
      </c>
      <c r="J39" s="16"/>
      <c r="K39" s="24"/>
      <c r="L39" s="22"/>
      <c r="M39" s="15"/>
      <c r="N39" s="15"/>
    </row>
    <row r="40" spans="1:14" ht="15" customHeight="1">
      <c r="A40" s="76">
        <v>30384.666666666668</v>
      </c>
      <c r="B40" s="108">
        <v>44.169</v>
      </c>
      <c r="C40" s="112">
        <f>-86.597</f>
        <v>-86.597</v>
      </c>
      <c r="D40" s="116">
        <v>9.2</v>
      </c>
      <c r="E40" s="116"/>
      <c r="F40" s="116">
        <v>69</v>
      </c>
      <c r="G40" s="120">
        <v>19.9</v>
      </c>
      <c r="H40" s="79">
        <v>353</v>
      </c>
      <c r="J40" s="16"/>
      <c r="K40" s="24"/>
      <c r="L40" s="22"/>
      <c r="M40" s="15"/>
      <c r="N40" s="15"/>
    </row>
    <row r="41" spans="1:14" ht="15" customHeight="1">
      <c r="A41" s="76">
        <v>30386.666666666668</v>
      </c>
      <c r="B41" s="108">
        <v>44.188</v>
      </c>
      <c r="C41" s="112">
        <f>-86.531</f>
        <v>-86.531</v>
      </c>
      <c r="D41" s="116">
        <v>5.7</v>
      </c>
      <c r="E41" s="116"/>
      <c r="F41" s="116">
        <v>68</v>
      </c>
      <c r="G41" s="121">
        <v>13</v>
      </c>
      <c r="H41" s="79">
        <v>13</v>
      </c>
      <c r="J41" s="16"/>
      <c r="K41" s="24"/>
      <c r="L41" s="22"/>
      <c r="M41" s="15"/>
      <c r="N41" s="15"/>
    </row>
    <row r="42" spans="1:14" ht="15" customHeight="1">
      <c r="A42" s="76">
        <v>30387.666666666668</v>
      </c>
      <c r="B42" s="108">
        <v>44.275</v>
      </c>
      <c r="C42" s="112">
        <f>-86.497</f>
        <v>-86.497</v>
      </c>
      <c r="D42" s="116">
        <v>10</v>
      </c>
      <c r="E42" s="116"/>
      <c r="F42" s="116">
        <v>15</v>
      </c>
      <c r="G42" s="120">
        <v>3.8</v>
      </c>
      <c r="H42" s="79">
        <v>100</v>
      </c>
      <c r="J42" s="16"/>
      <c r="K42" s="24"/>
      <c r="L42" s="22"/>
      <c r="M42" s="15"/>
      <c r="N42" s="15"/>
    </row>
    <row r="43" spans="1:14" ht="15" customHeight="1">
      <c r="A43" s="76">
        <v>30388.666666666668</v>
      </c>
      <c r="B43" s="108">
        <v>44.438</v>
      </c>
      <c r="C43" s="112">
        <f>-86.429</f>
        <v>-86.429</v>
      </c>
      <c r="D43" s="116">
        <v>19</v>
      </c>
      <c r="E43" s="116"/>
      <c r="F43" s="116">
        <v>16</v>
      </c>
      <c r="G43" s="121">
        <v>10</v>
      </c>
      <c r="H43" s="79">
        <v>216</v>
      </c>
      <c r="J43" s="16"/>
      <c r="K43" s="24"/>
      <c r="L43" s="22"/>
      <c r="M43" s="15"/>
      <c r="N43" s="15"/>
    </row>
    <row r="44" spans="1:14" ht="15" customHeight="1">
      <c r="A44" s="76">
        <v>30389.666666666668</v>
      </c>
      <c r="B44" s="108">
        <v>44.584</v>
      </c>
      <c r="C44" s="112">
        <f>-86.391</f>
        <v>-86.391</v>
      </c>
      <c r="D44" s="116">
        <v>17</v>
      </c>
      <c r="E44" s="116"/>
      <c r="F44" s="116">
        <v>10</v>
      </c>
      <c r="G44" s="121">
        <v>11.1</v>
      </c>
      <c r="H44" s="79">
        <v>286</v>
      </c>
      <c r="J44" s="16"/>
      <c r="K44" s="24"/>
      <c r="L44" s="22"/>
      <c r="M44" s="15"/>
      <c r="N44" s="15"/>
    </row>
    <row r="45" spans="1:14" ht="15" customHeight="1">
      <c r="A45" s="76">
        <v>30390.666666666668</v>
      </c>
      <c r="B45" s="108">
        <v>44.583</v>
      </c>
      <c r="C45" s="112">
        <f>-86.407</f>
        <v>-86.407</v>
      </c>
      <c r="D45" s="116">
        <v>1.3</v>
      </c>
      <c r="E45" s="116"/>
      <c r="F45" s="116">
        <v>264</v>
      </c>
      <c r="G45" s="121">
        <v>10.4</v>
      </c>
      <c r="H45" s="79">
        <v>43</v>
      </c>
      <c r="J45" s="16"/>
      <c r="K45" s="24"/>
      <c r="L45" s="22"/>
      <c r="M45" s="15"/>
      <c r="N45" s="15"/>
    </row>
    <row r="46" spans="1:14" ht="15" customHeight="1">
      <c r="A46" s="76">
        <v>30391.666666666668</v>
      </c>
      <c r="B46" s="108">
        <v>44.645</v>
      </c>
      <c r="C46" s="112">
        <f>-86.484</f>
        <v>-86.484</v>
      </c>
      <c r="D46" s="116">
        <v>9.2</v>
      </c>
      <c r="E46" s="116"/>
      <c r="F46" s="116">
        <v>318</v>
      </c>
      <c r="G46" s="121">
        <v>8.1</v>
      </c>
      <c r="H46" s="79">
        <v>60</v>
      </c>
      <c r="J46" s="16"/>
      <c r="K46" s="24"/>
      <c r="L46" s="22"/>
      <c r="M46" s="15"/>
      <c r="N46" s="15"/>
    </row>
    <row r="47" spans="1:14" ht="15" customHeight="1">
      <c r="A47" s="76">
        <v>30392.666666666668</v>
      </c>
      <c r="B47" s="108">
        <v>44.723</v>
      </c>
      <c r="C47" s="112">
        <f>-86.55</f>
        <v>-86.55</v>
      </c>
      <c r="D47" s="116">
        <v>10</v>
      </c>
      <c r="E47" s="116"/>
      <c r="F47" s="116">
        <v>328</v>
      </c>
      <c r="G47" s="120">
        <v>13.8</v>
      </c>
      <c r="H47" s="79">
        <v>43</v>
      </c>
      <c r="J47" s="16"/>
      <c r="K47" s="24"/>
      <c r="L47" s="22"/>
      <c r="M47" s="15"/>
      <c r="N47" s="15"/>
    </row>
    <row r="48" spans="1:14" ht="15" customHeight="1">
      <c r="A48" s="76">
        <v>30393.666666666668</v>
      </c>
      <c r="B48" s="108">
        <v>44.766</v>
      </c>
      <c r="C48" s="112">
        <f>-86.651</f>
        <v>-86.651</v>
      </c>
      <c r="D48" s="116">
        <v>9.3</v>
      </c>
      <c r="E48" s="116"/>
      <c r="F48" s="116">
        <v>300</v>
      </c>
      <c r="G48" s="121">
        <v>16.9</v>
      </c>
      <c r="H48" s="79">
        <v>10</v>
      </c>
      <c r="J48" s="16"/>
      <c r="K48" s="24"/>
      <c r="L48" s="22"/>
      <c r="M48" s="15"/>
      <c r="N48" s="15"/>
    </row>
    <row r="49" spans="1:14" ht="15" customHeight="1">
      <c r="A49" s="76">
        <v>30394.666666666668</v>
      </c>
      <c r="B49" s="108">
        <v>44.718</v>
      </c>
      <c r="C49" s="112">
        <f>-86.781</f>
        <v>-86.781</v>
      </c>
      <c r="D49" s="116">
        <v>12</v>
      </c>
      <c r="E49" s="116"/>
      <c r="F49" s="116">
        <v>242</v>
      </c>
      <c r="G49" s="120">
        <v>15.3</v>
      </c>
      <c r="H49" s="79">
        <v>333</v>
      </c>
      <c r="J49" s="16"/>
      <c r="K49" s="24"/>
      <c r="L49" s="22"/>
      <c r="M49" s="15"/>
      <c r="N49" s="15"/>
    </row>
    <row r="50" spans="1:14" ht="15" customHeight="1" thickBot="1">
      <c r="A50" s="77">
        <v>30396.666666666668</v>
      </c>
      <c r="B50" s="110">
        <v>44.528</v>
      </c>
      <c r="C50" s="114">
        <f>-87.052</f>
        <v>-87.052</v>
      </c>
      <c r="D50" s="118">
        <v>30</v>
      </c>
      <c r="E50" s="118"/>
      <c r="F50" s="118">
        <v>225</v>
      </c>
      <c r="G50" s="122">
        <v>11.9</v>
      </c>
      <c r="H50" s="80">
        <v>340</v>
      </c>
      <c r="J50" s="16"/>
      <c r="K50" s="24"/>
      <c r="L50" s="22"/>
      <c r="M50" s="15"/>
      <c r="N50" s="15"/>
    </row>
    <row r="51" spans="10:14" ht="12.75">
      <c r="J51" s="16"/>
      <c r="K51" s="24"/>
      <c r="L51" s="24"/>
      <c r="M51" s="15"/>
      <c r="N51" s="15"/>
    </row>
    <row r="52" spans="10:14" ht="12.75">
      <c r="J52" s="16"/>
      <c r="K52" s="24"/>
      <c r="L52" s="22"/>
      <c r="M52" s="15"/>
      <c r="N52" s="15"/>
    </row>
    <row r="53" spans="1:14" ht="53.25" customHeight="1">
      <c r="A53" s="157" t="s">
        <v>15</v>
      </c>
      <c r="B53" s="157"/>
      <c r="C53" s="157"/>
      <c r="D53" s="157"/>
      <c r="E53" s="157"/>
      <c r="F53" s="157"/>
      <c r="G53" s="157"/>
      <c r="H53" s="81"/>
      <c r="I53" s="81"/>
      <c r="J53" s="16"/>
      <c r="K53" s="24"/>
      <c r="L53" s="22"/>
      <c r="M53" s="15"/>
      <c r="N53" s="15"/>
    </row>
    <row r="54" spans="10:14" ht="12.75">
      <c r="J54" s="16"/>
      <c r="K54" s="24"/>
      <c r="L54" s="22"/>
      <c r="M54" s="15"/>
      <c r="N54" s="15"/>
    </row>
    <row r="55" spans="10:14" ht="12.75">
      <c r="J55" s="16"/>
      <c r="K55" s="24"/>
      <c r="L55" s="22"/>
      <c r="M55" s="15"/>
      <c r="N55" s="15"/>
    </row>
    <row r="56" spans="10:14" ht="12.75">
      <c r="J56" s="16"/>
      <c r="K56" s="24"/>
      <c r="L56" s="22"/>
      <c r="M56" s="15"/>
      <c r="N56" s="15"/>
    </row>
    <row r="57" spans="10:14" ht="12.75">
      <c r="J57" s="16"/>
      <c r="K57" s="24"/>
      <c r="L57" s="22"/>
      <c r="M57" s="15"/>
      <c r="N57" s="15"/>
    </row>
    <row r="58" spans="10:14" ht="12.75">
      <c r="J58" s="16"/>
      <c r="K58" s="24"/>
      <c r="L58" s="22"/>
      <c r="M58" s="15"/>
      <c r="N58" s="15"/>
    </row>
    <row r="59" spans="10:14" ht="12.75">
      <c r="J59" s="16"/>
      <c r="K59" s="24"/>
      <c r="L59" s="22"/>
      <c r="M59" s="15"/>
      <c r="N59" s="15"/>
    </row>
    <row r="60" spans="10:14" ht="12.75">
      <c r="J60" s="16"/>
      <c r="K60" s="24"/>
      <c r="L60" s="22"/>
      <c r="M60" s="15"/>
      <c r="N60" s="15"/>
    </row>
    <row r="61" spans="10:14" ht="12.75">
      <c r="J61" s="16"/>
      <c r="K61" s="24"/>
      <c r="L61" s="22"/>
      <c r="M61" s="15"/>
      <c r="N61" s="15"/>
    </row>
    <row r="62" spans="10:14" ht="12.75">
      <c r="J62" s="16"/>
      <c r="K62" s="24"/>
      <c r="L62" s="22"/>
      <c r="M62" s="15"/>
      <c r="N62" s="15"/>
    </row>
    <row r="63" spans="10:14" ht="12.75">
      <c r="J63" s="16"/>
      <c r="K63" s="24"/>
      <c r="L63" s="22"/>
      <c r="M63" s="15"/>
      <c r="N63" s="15"/>
    </row>
    <row r="64" spans="10:14" ht="12.75">
      <c r="J64" s="16"/>
      <c r="K64" s="24"/>
      <c r="L64" s="22"/>
      <c r="M64" s="15"/>
      <c r="N64" s="15"/>
    </row>
    <row r="65" spans="10:14" ht="12.75">
      <c r="J65" s="16"/>
      <c r="K65" s="24"/>
      <c r="L65" s="22"/>
      <c r="M65" s="15"/>
      <c r="N65" s="15"/>
    </row>
    <row r="66" spans="10:14" ht="12.75">
      <c r="J66" s="16"/>
      <c r="K66" s="24"/>
      <c r="L66" s="22"/>
      <c r="M66" s="15"/>
      <c r="N66" s="15"/>
    </row>
  </sheetData>
  <sheetProtection selectLockedCells="1" selectUnlockedCells="1"/>
  <mergeCells count="2">
    <mergeCell ref="A2:H2"/>
    <mergeCell ref="A53:G53"/>
  </mergeCells>
  <printOptions/>
  <pageMargins left="0.75" right="0.75" top="1" bottom="1" header="0.511805555555556" footer="0.511805555555556"/>
  <pageSetup horizontalDpi="300" verticalDpi="300" orientation="portrait" scale="75" r:id="rId1"/>
  <headerFooter alignWithMargins="0">
    <oddHeader>&amp;LPhysical and Chemical Data&amp;CLake MI Surface Currents-Winter&amp;RPage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</cp:lastModifiedBy>
  <cp:lastPrinted>2011-08-18T20:28:59Z</cp:lastPrinted>
  <dcterms:created xsi:type="dcterms:W3CDTF">2011-08-11T18:46:18Z</dcterms:created>
  <dcterms:modified xsi:type="dcterms:W3CDTF">2011-08-18T20:29:09Z</dcterms:modified>
  <cp:category/>
  <cp:version/>
  <cp:contentType/>
  <cp:contentStatus/>
</cp:coreProperties>
</file>